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90" windowWidth="23250" windowHeight="11715" firstSheet="2" activeTab="6"/>
  </bookViews>
  <sheets>
    <sheet name="СВЕДЕНИЯ" sheetId="11" r:id="rId1"/>
    <sheet name="ФКУ за 2016 год" sheetId="6" r:id="rId2"/>
    <sheet name="ФГБУ за 2016 год" sheetId="7" r:id="rId3"/>
    <sheet name="Показатели ФКУ- 2016 год" sheetId="1" r:id="rId4"/>
    <sheet name="Показатели ФГБУ -  2016 " sheetId="14" r:id="rId5"/>
    <sheet name="Рейтинг ФКУ" sheetId="2" r:id="rId6"/>
    <sheet name="Рейтинг ФГБУ" sheetId="9" r:id="rId7"/>
  </sheets>
  <externalReferences>
    <externalReference r:id="rId8"/>
    <externalReference r:id="rId9"/>
  </externalReferences>
  <definedNames>
    <definedName name="_xlnm.Print_Titles" localSheetId="4">'Показатели ФГБУ -  2016 '!$2:$4</definedName>
    <definedName name="_xlnm.Print_Titles" localSheetId="3">'Показатели ФКУ- 2016 год'!$2:$4</definedName>
    <definedName name="_xlnm.Print_Titles" localSheetId="6">'Рейтинг ФГБУ'!$4:$6</definedName>
    <definedName name="_xlnm.Print_Titles" localSheetId="5">'Рейтинг ФКУ'!$3:$5</definedName>
    <definedName name="_xlnm.Print_Titles" localSheetId="2">'ФГБУ за 2016 год'!$4:$5</definedName>
    <definedName name="_xlnm.Print_Titles" localSheetId="1">'ФКУ за 2016 год'!$3:$4</definedName>
    <definedName name="_xlnm.Print_Area" localSheetId="3">'Показатели ФКУ- 2016 год'!$A$1:$J$56</definedName>
  </definedNames>
  <calcPr calcId="145621"/>
</workbook>
</file>

<file path=xl/calcChain.xml><?xml version="1.0" encoding="utf-8"?>
<calcChain xmlns="http://schemas.openxmlformats.org/spreadsheetml/2006/main">
  <c r="F17" i="14" l="1"/>
  <c r="D17" i="14"/>
  <c r="I18" i="1" l="1"/>
  <c r="G18" i="1"/>
  <c r="E18" i="1"/>
  <c r="C18" i="1"/>
  <c r="E12" i="1"/>
  <c r="I12" i="1"/>
  <c r="G12" i="1"/>
  <c r="H59" i="6" l="1"/>
  <c r="H55" i="6"/>
  <c r="H48" i="6"/>
  <c r="H44" i="6"/>
  <c r="H40" i="6"/>
  <c r="H26" i="6"/>
  <c r="H25" i="6"/>
  <c r="G50" i="6"/>
  <c r="G40" i="6"/>
  <c r="G22" i="6"/>
  <c r="F60" i="6"/>
  <c r="F59" i="6"/>
  <c r="F55" i="6"/>
  <c r="F48" i="6"/>
  <c r="G45" i="6"/>
  <c r="F45" i="6"/>
  <c r="F44" i="6"/>
  <c r="F40" i="6"/>
  <c r="H35" i="6"/>
  <c r="G35" i="6"/>
  <c r="F35" i="6"/>
  <c r="E35" i="6"/>
  <c r="F26" i="6" l="1"/>
  <c r="F25" i="6"/>
  <c r="E17" i="6" l="1"/>
  <c r="E22" i="6"/>
  <c r="H18" i="6" l="1"/>
  <c r="G18" i="6"/>
  <c r="F18" i="6"/>
  <c r="E18" i="6"/>
  <c r="F17" i="6"/>
  <c r="G17" i="6"/>
  <c r="H17" i="6"/>
  <c r="F22" i="7"/>
  <c r="E22" i="7"/>
  <c r="F23" i="7"/>
  <c r="E23" i="7"/>
  <c r="E69" i="7" l="1"/>
  <c r="E65" i="7" l="1"/>
  <c r="E59" i="7"/>
  <c r="E51" i="7" l="1"/>
  <c r="E49" i="7" s="1"/>
  <c r="E82" i="7"/>
  <c r="E83" i="7"/>
  <c r="E84" i="7"/>
  <c r="E14" i="7" l="1"/>
  <c r="E18" i="7"/>
  <c r="F67" i="14" l="1"/>
  <c r="D67" i="14"/>
  <c r="F57" i="14"/>
  <c r="D57" i="14"/>
  <c r="F48" i="14"/>
  <c r="D48" i="14"/>
  <c r="F84" i="7" l="1"/>
  <c r="F83" i="7"/>
  <c r="F69" i="7"/>
  <c r="F65" i="7"/>
  <c r="F59" i="7"/>
  <c r="F58" i="7"/>
  <c r="F54" i="7"/>
  <c r="F51" i="7"/>
  <c r="F50" i="7"/>
  <c r="E26" i="7"/>
  <c r="F26" i="7"/>
  <c r="F14" i="7"/>
  <c r="G59" i="6"/>
  <c r="G56" i="6"/>
  <c r="G55" i="6"/>
  <c r="G60" i="6" s="1"/>
  <c r="G48" i="6"/>
  <c r="G44" i="6"/>
  <c r="G25" i="6"/>
  <c r="G26" i="6"/>
  <c r="E26" i="6"/>
  <c r="E40" i="6"/>
  <c r="E45" i="6" s="1"/>
  <c r="E44" i="6"/>
  <c r="E40" i="1" l="1"/>
  <c r="C40" i="1"/>
  <c r="I40" i="1"/>
  <c r="G40" i="1"/>
  <c r="H40" i="1" s="1"/>
  <c r="F80" i="6" l="1"/>
  <c r="E52" i="1" s="1"/>
  <c r="G80" i="6"/>
  <c r="G52" i="1" s="1"/>
  <c r="H80" i="6"/>
  <c r="I52" i="1" s="1"/>
  <c r="E80" i="6"/>
  <c r="C52" i="1" s="1"/>
  <c r="F72" i="6"/>
  <c r="E48" i="1" s="1"/>
  <c r="G72" i="6"/>
  <c r="G48" i="1" s="1"/>
  <c r="H72" i="6"/>
  <c r="I48" i="1" s="1"/>
  <c r="E72" i="6"/>
  <c r="C48" i="1" s="1"/>
  <c r="G58" i="6"/>
  <c r="G34" i="1" s="1"/>
  <c r="F47" i="6"/>
  <c r="E28" i="1" s="1"/>
  <c r="G47" i="6"/>
  <c r="G28" i="1" s="1"/>
  <c r="H47" i="6"/>
  <c r="I28" i="1" s="1"/>
  <c r="E47" i="6"/>
  <c r="C28" i="1" s="1"/>
  <c r="F34" i="6"/>
  <c r="E22" i="1" s="1"/>
  <c r="G34" i="6"/>
  <c r="G22" i="1" s="1"/>
  <c r="H34" i="6"/>
  <c r="I22" i="1" s="1"/>
  <c r="E34" i="6"/>
  <c r="C22" i="1" s="1"/>
  <c r="H24" i="6"/>
  <c r="I16" i="1" s="1"/>
  <c r="F24" i="6"/>
  <c r="E16" i="1" s="1"/>
  <c r="G24" i="6"/>
  <c r="G16" i="1" s="1"/>
  <c r="E20" i="6"/>
  <c r="C14" i="1" s="1"/>
  <c r="F16" i="6"/>
  <c r="G16" i="6"/>
  <c r="H16" i="6"/>
  <c r="E16" i="6"/>
  <c r="C12" i="1" s="1"/>
  <c r="F9" i="6"/>
  <c r="E8" i="1" s="1"/>
  <c r="G9" i="6"/>
  <c r="G8" i="1" s="1"/>
  <c r="H9" i="6"/>
  <c r="I8" i="1" s="1"/>
  <c r="E9" i="6"/>
  <c r="C8" i="1" s="1"/>
  <c r="F91" i="7"/>
  <c r="F70" i="14" s="1"/>
  <c r="E91" i="7"/>
  <c r="D70" i="14" s="1"/>
  <c r="F82" i="7"/>
  <c r="F65" i="14" s="1"/>
  <c r="D65" i="14"/>
  <c r="F57" i="7"/>
  <c r="F46" i="14" s="1"/>
  <c r="E57" i="7"/>
  <c r="D46" i="14" s="1"/>
  <c r="F49" i="7"/>
  <c r="F42" i="14" s="1"/>
  <c r="D42" i="14"/>
  <c r="F37" i="7" l="1"/>
  <c r="F32" i="14" s="1"/>
  <c r="E37" i="7"/>
  <c r="D32" i="14" s="1"/>
  <c r="F29" i="7"/>
  <c r="F21" i="14" s="1"/>
  <c r="E29" i="7"/>
  <c r="D21" i="14" s="1"/>
  <c r="F25" i="7"/>
  <c r="F19" i="14" s="1"/>
  <c r="E25" i="7"/>
  <c r="D19" i="14" s="1"/>
  <c r="F21" i="7"/>
  <c r="E21" i="7"/>
  <c r="E21" i="14" l="1"/>
  <c r="G21" i="14"/>
  <c r="F17" i="7" l="1"/>
  <c r="F15" i="14" s="1"/>
  <c r="E17" i="7"/>
  <c r="D15" i="14" s="1"/>
  <c r="F12" i="7"/>
  <c r="F12" i="14" s="1"/>
  <c r="E12" i="7"/>
  <c r="D12" i="14" s="1"/>
  <c r="E59" i="6" l="1"/>
  <c r="E55" i="6"/>
  <c r="E25" i="6" l="1"/>
  <c r="E24" i="6" s="1"/>
  <c r="C16" i="1" s="1"/>
  <c r="G30" i="1" l="1"/>
  <c r="F34" i="7"/>
  <c r="E34" i="7"/>
  <c r="F62" i="14"/>
  <c r="G62" i="14" s="1"/>
  <c r="W8" i="9" s="1"/>
  <c r="D62" i="14"/>
  <c r="E62" i="14" s="1"/>
  <c r="W7" i="9" s="1"/>
  <c r="F60" i="14"/>
  <c r="F70" i="7"/>
  <c r="F68" i="7" s="1"/>
  <c r="F53" i="14" s="1"/>
  <c r="F66" i="7"/>
  <c r="F64" i="7" s="1"/>
  <c r="F51" i="14" s="1"/>
  <c r="F55" i="7" l="1"/>
  <c r="F53" i="7" s="1"/>
  <c r="F44" i="14" s="1"/>
  <c r="E55" i="7"/>
  <c r="E53" i="7" s="1"/>
  <c r="D44" i="14" s="1"/>
  <c r="F35" i="7"/>
  <c r="F33" i="7" s="1"/>
  <c r="F23" i="14" s="1"/>
  <c r="F7" i="14" l="1"/>
  <c r="E70" i="14"/>
  <c r="Z7" i="9" s="1"/>
  <c r="D60" i="14"/>
  <c r="F55" i="14"/>
  <c r="D55" i="14"/>
  <c r="E70" i="7"/>
  <c r="E68" i="7" s="1"/>
  <c r="D53" i="14" s="1"/>
  <c r="E66" i="7"/>
  <c r="E64" i="7" s="1"/>
  <c r="D51" i="14" s="1"/>
  <c r="G48" i="14"/>
  <c r="Q8" i="9" s="1"/>
  <c r="E35" i="7"/>
  <c r="E33" i="7" s="1"/>
  <c r="D23" i="14" s="1"/>
  <c r="I44" i="1"/>
  <c r="H60" i="6"/>
  <c r="H58" i="6" s="1"/>
  <c r="I34" i="1" s="1"/>
  <c r="H45" i="6"/>
  <c r="I38" i="1" l="1"/>
  <c r="C38" i="1"/>
  <c r="G38" i="1"/>
  <c r="E38" i="1"/>
  <c r="F58" i="6"/>
  <c r="E34" i="1" s="1"/>
  <c r="H41" i="6"/>
  <c r="H39" i="6" s="1"/>
  <c r="I24" i="1" s="1"/>
  <c r="E41" i="6"/>
  <c r="E39" i="6" s="1"/>
  <c r="C24" i="1" s="1"/>
  <c r="F41" i="6"/>
  <c r="F39" i="6" s="1"/>
  <c r="E24" i="1" s="1"/>
  <c r="C50" i="1"/>
  <c r="G46" i="1"/>
  <c r="H46" i="1" s="1"/>
  <c r="V8" i="2" s="1"/>
  <c r="C46" i="1"/>
  <c r="D46" i="1" s="1"/>
  <c r="V6" i="2" s="1"/>
  <c r="C44" i="1"/>
  <c r="G42" i="1" l="1"/>
  <c r="C42" i="1"/>
  <c r="E60" i="6"/>
  <c r="E58" i="6" s="1"/>
  <c r="C34" i="1" s="1"/>
  <c r="F10" i="14" l="1"/>
  <c r="D10" i="14"/>
  <c r="D7" i="14"/>
  <c r="G41" i="6" l="1"/>
  <c r="G39" i="6" s="1"/>
  <c r="G24" i="1" s="1"/>
  <c r="G70" i="14" l="1"/>
  <c r="Z8" i="9" s="1"/>
  <c r="G67" i="14"/>
  <c r="Y8" i="9" s="1"/>
  <c r="G53" i="14"/>
  <c r="S8" i="9" s="1"/>
  <c r="E53" i="14"/>
  <c r="S7" i="9" s="1"/>
  <c r="G44" i="14"/>
  <c r="O8" i="9" s="1"/>
  <c r="E60" i="14"/>
  <c r="V7" i="9" s="1"/>
  <c r="G60" i="14"/>
  <c r="V8" i="9" s="1"/>
  <c r="E57" i="14"/>
  <c r="U7" i="9" s="1"/>
  <c r="G57" i="14"/>
  <c r="U8" i="9" s="1"/>
  <c r="E55" i="14"/>
  <c r="T7" i="9" s="1"/>
  <c r="G55" i="14"/>
  <c r="T8" i="9" s="1"/>
  <c r="E65" i="14" l="1"/>
  <c r="X7" i="9" s="1"/>
  <c r="G65" i="14"/>
  <c r="X8" i="9" s="1"/>
  <c r="E51" i="14"/>
  <c r="R7" i="9" s="1"/>
  <c r="G51" i="14"/>
  <c r="R8" i="9" s="1"/>
  <c r="E48" i="14"/>
  <c r="Q7" i="9" s="1"/>
  <c r="E46" i="14"/>
  <c r="P7" i="9" s="1"/>
  <c r="G46" i="14"/>
  <c r="P8" i="9" s="1"/>
  <c r="E42" i="14"/>
  <c r="N7" i="9" s="1"/>
  <c r="E44" i="14"/>
  <c r="O7" i="9" s="1"/>
  <c r="G42" i="14"/>
  <c r="N8" i="9" s="1"/>
  <c r="D39" i="14"/>
  <c r="E39" i="14" s="1"/>
  <c r="M7" i="9" s="1"/>
  <c r="F39" i="14"/>
  <c r="G39" i="14" s="1"/>
  <c r="M8" i="9" s="1"/>
  <c r="D37" i="14"/>
  <c r="E37" i="14" s="1"/>
  <c r="L7" i="9" s="1"/>
  <c r="F37" i="14"/>
  <c r="G37" i="14" s="1"/>
  <c r="L8" i="9" s="1"/>
  <c r="E32" i="14"/>
  <c r="J7" i="9" s="1"/>
  <c r="F35" i="14"/>
  <c r="G35" i="14" s="1"/>
  <c r="K8" i="9" s="1"/>
  <c r="D35" i="14"/>
  <c r="E35" i="14" s="1"/>
  <c r="K7" i="9" s="1"/>
  <c r="G32" i="14" l="1"/>
  <c r="J8" i="9" s="1"/>
  <c r="G23" i="14"/>
  <c r="I8" i="9" s="1"/>
  <c r="E23" i="14"/>
  <c r="I7" i="9" s="1"/>
  <c r="H7" i="9"/>
  <c r="H8" i="9"/>
  <c r="E19" i="14"/>
  <c r="G7" i="9" s="1"/>
  <c r="G19" i="14"/>
  <c r="G8" i="9" s="1"/>
  <c r="E17" i="14"/>
  <c r="F7" i="9" s="1"/>
  <c r="G17" i="14"/>
  <c r="F8" i="9" s="1"/>
  <c r="G15" i="14"/>
  <c r="E8" i="9" s="1"/>
  <c r="E15" i="14"/>
  <c r="E7" i="9" s="1"/>
  <c r="E7" i="14"/>
  <c r="B7" i="9" s="1"/>
  <c r="G7" i="14"/>
  <c r="B8" i="9" s="1"/>
  <c r="G10" i="14"/>
  <c r="C8" i="9" s="1"/>
  <c r="G12" i="14"/>
  <c r="D8" i="9" s="1"/>
  <c r="E12" i="14"/>
  <c r="D7" i="9" s="1"/>
  <c r="E10" i="14"/>
  <c r="C7" i="9" s="1"/>
  <c r="AA8" i="9" l="1"/>
  <c r="G71" i="14"/>
  <c r="I50" i="1"/>
  <c r="G50" i="1"/>
  <c r="E50" i="1"/>
  <c r="I46" i="1"/>
  <c r="J46" i="1" s="1"/>
  <c r="V9" i="2" s="1"/>
  <c r="E46" i="1"/>
  <c r="F46" i="1" s="1"/>
  <c r="V7" i="2" s="1"/>
  <c r="G44" i="1"/>
  <c r="E44" i="1"/>
  <c r="I42" i="1"/>
  <c r="E42" i="1"/>
  <c r="J38" i="1"/>
  <c r="R9" i="2" s="1"/>
  <c r="H38" i="1"/>
  <c r="R8" i="2" s="1"/>
  <c r="F38" i="1"/>
  <c r="R7" i="2" s="1"/>
  <c r="D38" i="1"/>
  <c r="R6" i="2" s="1"/>
  <c r="I36" i="1"/>
  <c r="J36" i="1" s="1"/>
  <c r="Q9" i="2" s="1"/>
  <c r="G36" i="1"/>
  <c r="H36" i="1" s="1"/>
  <c r="Q8" i="2" s="1"/>
  <c r="E36" i="1"/>
  <c r="F36" i="1" s="1"/>
  <c r="Q7" i="2" s="1"/>
  <c r="C36" i="1"/>
  <c r="D36" i="1" s="1"/>
  <c r="Q6" i="2" s="1"/>
  <c r="I30" i="1"/>
  <c r="E30" i="1"/>
  <c r="C30" i="1"/>
  <c r="I20" i="1"/>
  <c r="G20" i="1"/>
  <c r="E20" i="1"/>
  <c r="C20" i="1"/>
  <c r="D20" i="1" s="1"/>
  <c r="I10" i="1" l="1"/>
  <c r="G10" i="1"/>
  <c r="E10" i="1"/>
  <c r="C10" i="1"/>
  <c r="J50" i="1" l="1"/>
  <c r="X9" i="2" s="1"/>
  <c r="H50" i="1"/>
  <c r="X8" i="2" s="1"/>
  <c r="F50" i="1"/>
  <c r="X7" i="2" s="1"/>
  <c r="D50" i="1"/>
  <c r="X6" i="2" s="1"/>
  <c r="J44" i="1"/>
  <c r="U9" i="2" s="1"/>
  <c r="H44" i="1"/>
  <c r="U8" i="2" s="1"/>
  <c r="F44" i="1"/>
  <c r="U7" i="2" s="1"/>
  <c r="D44" i="1"/>
  <c r="U6" i="2" s="1"/>
  <c r="J42" i="1"/>
  <c r="T9" i="2" s="1"/>
  <c r="H42" i="1"/>
  <c r="T8" i="2" s="1"/>
  <c r="F42" i="1"/>
  <c r="T7" i="2" s="1"/>
  <c r="D42" i="1"/>
  <c r="T6" i="2" s="1"/>
  <c r="J40" i="1"/>
  <c r="S9" i="2" s="1"/>
  <c r="S8" i="2"/>
  <c r="S7" i="2"/>
  <c r="S6" i="2"/>
  <c r="J30" i="1"/>
  <c r="N9" i="2" s="1"/>
  <c r="H30" i="1"/>
  <c r="N8" i="2" s="1"/>
  <c r="F30" i="1"/>
  <c r="N7" i="2" s="1"/>
  <c r="D30" i="1"/>
  <c r="N6" i="2" s="1"/>
  <c r="J20" i="1" l="1"/>
  <c r="I9" i="2" s="1"/>
  <c r="H20" i="1"/>
  <c r="I8" i="2" s="1"/>
  <c r="F20" i="1"/>
  <c r="I7" i="2" s="1"/>
  <c r="I6" i="2"/>
  <c r="H7" i="2"/>
  <c r="H6" i="2"/>
  <c r="J10" i="1"/>
  <c r="D9" i="2" s="1"/>
  <c r="H10" i="1"/>
  <c r="D8" i="2" s="1"/>
  <c r="F10" i="1"/>
  <c r="D7" i="2" s="1"/>
  <c r="D10" i="1"/>
  <c r="D6" i="2" s="1"/>
  <c r="C6" i="1"/>
  <c r="D6" i="1" s="1"/>
  <c r="B6" i="2" s="1"/>
  <c r="E6" i="1"/>
  <c r="F6" i="1" s="1"/>
  <c r="I6" i="1"/>
  <c r="J6" i="1" s="1"/>
  <c r="B9" i="2" s="1"/>
  <c r="G6" i="1"/>
  <c r="H6" i="1" s="1"/>
  <c r="B8" i="2" s="1"/>
  <c r="H8" i="2" l="1"/>
  <c r="H9" i="2"/>
  <c r="H56" i="6"/>
  <c r="H54" i="6" s="1"/>
  <c r="I32" i="1" s="1"/>
  <c r="G54" i="6"/>
  <c r="G32" i="1" s="1"/>
  <c r="F56" i="6"/>
  <c r="F54" i="6" s="1"/>
  <c r="E32" i="1" s="1"/>
  <c r="E56" i="6"/>
  <c r="E54" i="6" s="1"/>
  <c r="C32" i="1" s="1"/>
  <c r="H22" i="6"/>
  <c r="H20" i="6" s="1"/>
  <c r="I14" i="1" s="1"/>
  <c r="G20" i="6"/>
  <c r="G14" i="1" s="1"/>
  <c r="F22" i="6"/>
  <c r="F20" i="6" s="1"/>
  <c r="E14" i="1" s="1"/>
  <c r="J52" i="1"/>
  <c r="Y9" i="2" s="1"/>
  <c r="H52" i="1"/>
  <c r="Y8" i="2" s="1"/>
  <c r="F52" i="1"/>
  <c r="Y7" i="2" s="1"/>
  <c r="D52" i="1"/>
  <c r="Y6" i="2" s="1"/>
  <c r="J48" i="1"/>
  <c r="W9" i="2" s="1"/>
  <c r="H48" i="1"/>
  <c r="W8" i="2" s="1"/>
  <c r="F48" i="1"/>
  <c r="W7" i="2" s="1"/>
  <c r="D48" i="1"/>
  <c r="W6" i="2" s="1"/>
  <c r="J34" i="1"/>
  <c r="P9" i="2" s="1"/>
  <c r="H34" i="1"/>
  <c r="P8" i="2" s="1"/>
  <c r="F34" i="1"/>
  <c r="P7" i="2" s="1"/>
  <c r="D34" i="1"/>
  <c r="P6" i="2" s="1"/>
  <c r="J32" i="1" l="1"/>
  <c r="O9" i="2" s="1"/>
  <c r="H32" i="1"/>
  <c r="O8" i="2" s="1"/>
  <c r="F32" i="1"/>
  <c r="O7" i="2" s="1"/>
  <c r="D32" i="1"/>
  <c r="O6" i="2" s="1"/>
  <c r="J28" i="1"/>
  <c r="H28" i="1"/>
  <c r="M8" i="2" s="1"/>
  <c r="F28" i="1"/>
  <c r="M7" i="2" s="1"/>
  <c r="D28" i="1"/>
  <c r="M6" i="2" s="1"/>
  <c r="H43" i="6"/>
  <c r="I26" i="1" s="1"/>
  <c r="J26" i="1" s="1"/>
  <c r="L9" i="2" s="1"/>
  <c r="G43" i="6"/>
  <c r="G26" i="1" s="1"/>
  <c r="H26" i="1" s="1"/>
  <c r="L8" i="2" s="1"/>
  <c r="F43" i="6"/>
  <c r="E26" i="1" s="1"/>
  <c r="F26" i="1" s="1"/>
  <c r="L7" i="2" s="1"/>
  <c r="E43" i="6"/>
  <c r="C26" i="1" s="1"/>
  <c r="D26" i="1" s="1"/>
  <c r="L6" i="2" s="1"/>
  <c r="J24" i="1"/>
  <c r="K9" i="2" s="1"/>
  <c r="H24" i="1"/>
  <c r="K8" i="2" s="1"/>
  <c r="F24" i="1"/>
  <c r="K7" i="2" s="1"/>
  <c r="D24" i="1"/>
  <c r="K6" i="2" s="1"/>
  <c r="J22" i="1"/>
  <c r="J9" i="2" s="1"/>
  <c r="H22" i="1"/>
  <c r="J8" i="2" s="1"/>
  <c r="F22" i="1"/>
  <c r="J7" i="2" s="1"/>
  <c r="D22" i="1"/>
  <c r="J6" i="2" s="1"/>
  <c r="J16" i="1"/>
  <c r="G9" i="2" s="1"/>
  <c r="H16" i="1"/>
  <c r="G8" i="2" s="1"/>
  <c r="F16" i="1"/>
  <c r="G7" i="2" s="1"/>
  <c r="D16" i="1"/>
  <c r="G6" i="2" s="1"/>
  <c r="J14" i="1"/>
  <c r="F9" i="2" s="1"/>
  <c r="H14" i="1"/>
  <c r="F8" i="2" s="1"/>
  <c r="F14" i="1"/>
  <c r="F7" i="2" s="1"/>
  <c r="D14" i="1"/>
  <c r="J12" i="1"/>
  <c r="E9" i="2" s="1"/>
  <c r="H12" i="1"/>
  <c r="E8" i="2" s="1"/>
  <c r="F12" i="1"/>
  <c r="E7" i="2" s="1"/>
  <c r="D12" i="1"/>
  <c r="E6" i="2" s="1"/>
  <c r="J8" i="1"/>
  <c r="C9" i="2" s="1"/>
  <c r="H8" i="1"/>
  <c r="F8" i="1"/>
  <c r="D8" i="1"/>
  <c r="F6" i="2" l="1"/>
  <c r="D53" i="1"/>
  <c r="C7" i="2"/>
  <c r="F53" i="1"/>
  <c r="M9" i="2"/>
  <c r="Z9" i="2" s="1"/>
  <c r="J53" i="1"/>
  <c r="C8" i="2"/>
  <c r="Z8" i="2" s="1"/>
  <c r="H53" i="1"/>
  <c r="C6" i="2"/>
  <c r="Z6" i="2" s="1"/>
  <c r="B7" i="2"/>
  <c r="Z7" i="2" l="1"/>
  <c r="AA6" i="2" s="1"/>
  <c r="E67" i="14"/>
  <c r="AA8" i="2" l="1"/>
  <c r="AA9" i="2"/>
  <c r="AA7" i="2"/>
  <c r="E71" i="14"/>
  <c r="Y7" i="9"/>
  <c r="AA7" i="9" s="1"/>
  <c r="AB7" i="9" l="1"/>
  <c r="AB8" i="9"/>
</calcChain>
</file>

<file path=xl/sharedStrings.xml><?xml version="1.0" encoding="utf-8"?>
<sst xmlns="http://schemas.openxmlformats.org/spreadsheetml/2006/main" count="814" uniqueCount="522">
  <si>
    <t xml:space="preserve">Федеральное казенное учреждение "Государственное учреждение "Ведомственная охрана Министерства финансов Российской Федерации" </t>
  </si>
  <si>
    <t xml:space="preserve">Федеральное казенное учреждение "Государственное учреждение по эксплуатации административных зданий и дачного хозяйства Министерства финансов Российской Федерации" </t>
  </si>
  <si>
    <t xml:space="preserve">Федеральное казенное учреждение "Государственное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Федерации"  </t>
  </si>
  <si>
    <t xml:space="preserve">Федеральное казенное учреждение "Российская государственная пробирная палата Министерства финансов Российской Федерации" </t>
  </si>
  <si>
    <t xml:space="preserve">Федеральное казенное учреждение Гохран России  </t>
  </si>
  <si>
    <t xml:space="preserve">Федеральное казенное учреждение "Ведомственная охрана Министерства финансов Российской Федерации" </t>
  </si>
  <si>
    <t>Наименование показателя</t>
  </si>
  <si>
    <t>значение показателя</t>
  </si>
  <si>
    <t>Задолженность по начисленным выплатам по оплате труда перед работниками (сотрудниками) ФГБУ (за исключением депонированных сумм)</t>
  </si>
  <si>
    <t>Наименование федерального государственного учреждения</t>
  </si>
  <si>
    <t>А</t>
  </si>
  <si>
    <t>Оценка  Е(Рххх) значений Рххх в баллах</t>
  </si>
  <si>
    <t>Документы (формы бюджетной отчетности), используемые для расчета показателя</t>
  </si>
  <si>
    <t>Сведения о внесенных изменениях в бюджетную смету, план финансово-хозяйственной деятельности на конец отчетного периода, по установленной форме</t>
  </si>
  <si>
    <t>оценка в баллах (Е)</t>
  </si>
  <si>
    <t>Федеральное казенное учреждение ГУ АЗ Министерства финансов Российской Федерации</t>
  </si>
  <si>
    <t>Показатель, ед. измерения</t>
  </si>
  <si>
    <t>Ед. изм.</t>
  </si>
  <si>
    <t>шт.</t>
  </si>
  <si>
    <t>%</t>
  </si>
  <si>
    <t>руб.</t>
  </si>
  <si>
    <t>Показа-тель</t>
  </si>
  <si>
    <t>Сведения о внесенных изменениях в бюджетную смету, план финансово-хозяйственной деятельности  на конец отчетного периода по установленной форме</t>
  </si>
  <si>
    <t xml:space="preserve">Федеральное государственное бюджетное учреждение "Научно-исследовательский финансовый институт" </t>
  </si>
  <si>
    <t xml:space="preserve">Федеральное государственное бюджетное учреждение "Лечебно-оздоровительный центр "Елочки" </t>
  </si>
  <si>
    <t>Качество планирования расходов:</t>
  </si>
  <si>
    <t>1. Финансовое планирование</t>
  </si>
  <si>
    <t>Эффективность управления дебиторской задолженностью</t>
  </si>
  <si>
    <t>Сведения по дебиторской и кредиторской задолженности по форме 0503169 и Отчет по форме 0503127, утвержденные приказом Минфина России № 191н</t>
  </si>
  <si>
    <t>Количество внесенных изменений в план финансово-хозяйственной деятельности, связанных с экономией, образовавшейся в ходе исполнения плана финансово-хозяйственной деятельности</t>
  </si>
  <si>
    <t>Сведения о внесенных изменениях в план финансово-хозяйственной деятельности на конец отчетного периода, представляемые структурными подразделениями Минфина России</t>
  </si>
  <si>
    <r>
      <t xml:space="preserve">1) Сумма положительных изменений в план финансово-хозяйственной деятельности в связи с экономией, образовавшейся в ходе исполнения плана финансово-хозяйственной деятельности в отчетном периоде </t>
    </r>
    <r>
      <rPr>
        <b/>
        <sz val="12"/>
        <rFont val="Times New Roman"/>
        <family val="1"/>
        <charset val="204"/>
      </rPr>
      <t>(S)</t>
    </r>
  </si>
  <si>
    <t>1. Финансовое планирование:</t>
  </si>
  <si>
    <t>2. Исполнение плана финансово-хозяйственной деятельности:</t>
  </si>
  <si>
    <t>мес.</t>
  </si>
  <si>
    <t xml:space="preserve">Сведения по дебиторской и кредиторской задолженности учреждения по форме 0503769, утвержденной приказом Минфина России  № 33н (составляется за отчетный период)
Сведения, представляемые ФГБУ в соответствии с приказом Минфина России № 98н
</t>
  </si>
  <si>
    <t>Превышение кредиторской задолженности над активами баланса ФГБУ, за исключением балансовой стоимости особо ценного движимого имущества, недвижимого имущества, а также имущества, находящегося в обременении (в залоге)</t>
  </si>
  <si>
    <t>Сведения по дебиторской и кредиторской задолженности учреждения по форме 0503769, утвержденной приказом Минфина России № 33н (составляется за отчетный период).
Сведения, представляемые ФГБУ в соответствии с приказом Минфина России № 98н</t>
  </si>
  <si>
    <t>Сведения по дебиторской и кредиторской задолженности учреждения по форме 0503769 и Отчет об исполнении учреждением плана его финансово - хозяйственной деятельности по форме 0503737, утвержденные приказом Минфина России № 33н</t>
  </si>
  <si>
    <t>Количество внесенных изменений в бюджетную смету, связанных с экономией, образовавшейся в ходе исполнения  бюджетной сметы</t>
  </si>
  <si>
    <t>2. Исполнение бюджетной сметы</t>
  </si>
  <si>
    <t>Эффективность управления кредиторской задолженностью</t>
  </si>
  <si>
    <t>Рейтинг федеральных государственных учреждений в отчетном периоде (место от 1 до 2)</t>
  </si>
  <si>
    <t>Рейтинг федеральных государственных учреждений в отчетном периоде (место от 1 до 4)</t>
  </si>
  <si>
    <t>Наименование федерального казенного учреждения</t>
  </si>
  <si>
    <t>Показатель</t>
  </si>
  <si>
    <t>дн.</t>
  </si>
  <si>
    <t xml:space="preserve">Сведения о соблюдении установленных сроков представления в текущем году бюджетных документов, а также полнота и обоснованность представляемых бюджетных документов </t>
  </si>
  <si>
    <r>
      <t xml:space="preserve">1) Кассовые расходы в IV квартале отчетного финансового года </t>
    </r>
    <r>
      <rPr>
        <b/>
        <sz val="12"/>
        <rFont val="Times New Roman"/>
        <family val="1"/>
        <charset val="204"/>
      </rPr>
      <t>(К)</t>
    </r>
  </si>
  <si>
    <t xml:space="preserve">Отчет по форме 0503127, утвержденной приказом  Минфина России от 28.12.2010  № 191н    </t>
  </si>
  <si>
    <r>
      <t xml:space="preserve">1) Кассовое исполнение расходов федерального бюджета по бюджетной смете в отчетном периоде </t>
    </r>
    <r>
      <rPr>
        <b/>
        <sz val="12"/>
        <rFont val="Times New Roman"/>
        <family val="1"/>
        <charset val="204"/>
      </rPr>
      <t>(К)</t>
    </r>
  </si>
  <si>
    <r>
      <t>2) Объем лимитов бюджетных обязательств согласно бюджетной смете в отчетном финансовом году с учетом внесенных в них изменений</t>
    </r>
    <r>
      <rPr>
        <b/>
        <sz val="12"/>
        <rFont val="Times New Roman"/>
        <family val="1"/>
        <charset val="204"/>
      </rPr>
      <t>(L)</t>
    </r>
  </si>
  <si>
    <t>Сведения о соблюдении установленных сроков представления, точности и обоснованности соответствующих документов в текущем году, предоставляемых структурными подразделениями Минфина России</t>
  </si>
  <si>
    <t>3. Учет, отчетность и управление задолженностью</t>
  </si>
  <si>
    <t xml:space="preserve">     %</t>
  </si>
  <si>
    <t xml:space="preserve">    руб.</t>
  </si>
  <si>
    <t xml:space="preserve">   руб.</t>
  </si>
  <si>
    <r>
      <t xml:space="preserve"> 1) Стоимость материальныхзапасов по состоянию на 1 января отчетного финансового года </t>
    </r>
    <r>
      <rPr>
        <b/>
        <sz val="12"/>
        <color theme="1"/>
        <rFont val="Times New Roman"/>
        <family val="1"/>
        <charset val="204"/>
      </rPr>
      <t>(МЗ</t>
    </r>
    <r>
      <rPr>
        <b/>
        <vertAlign val="sub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)</t>
    </r>
  </si>
  <si>
    <t xml:space="preserve">Сведения по дебиторской и кредиторской задолженности по форме 0503169 и Отчет по форме 0503127, утвержденные приказом Минфина России
 № 191н
</t>
  </si>
  <si>
    <r>
      <t xml:space="preserve">1) Объем дебиторской задолженности по доходам по состоянию на 1 января года, следующего за отчетным </t>
    </r>
    <r>
      <rPr>
        <b/>
        <sz val="12"/>
        <rFont val="Times New Roman"/>
        <family val="1"/>
        <charset val="204"/>
      </rPr>
      <t>(V</t>
    </r>
    <r>
      <rPr>
        <b/>
        <sz val="8"/>
        <rFont val="Times New Roman"/>
        <family val="1"/>
        <charset val="204"/>
      </rPr>
      <t>дох</t>
    </r>
    <r>
      <rPr>
        <b/>
        <sz val="12"/>
        <rFont val="Times New Roman"/>
        <family val="1"/>
        <charset val="204"/>
      </rPr>
      <t>)</t>
    </r>
  </si>
  <si>
    <r>
      <t xml:space="preserve">2) Кассовое исполнение по доходам в отчетном финансовом году </t>
    </r>
    <r>
      <rPr>
        <b/>
        <sz val="12"/>
        <rFont val="Times New Roman"/>
        <family val="1"/>
        <charset val="204"/>
      </rPr>
      <t>(К</t>
    </r>
    <r>
      <rPr>
        <b/>
        <sz val="8"/>
        <rFont val="Times New Roman"/>
        <family val="1"/>
        <charset val="204"/>
      </rPr>
      <t>д</t>
    </r>
    <r>
      <rPr>
        <b/>
        <sz val="12"/>
        <rFont val="Times New Roman"/>
        <family val="1"/>
        <charset val="204"/>
      </rPr>
      <t>)</t>
    </r>
  </si>
  <si>
    <r>
      <t xml:space="preserve">2) Кассовое исполнение расходов в отчетном финансовом году </t>
    </r>
    <r>
      <rPr>
        <b/>
        <sz val="12"/>
        <rFont val="Times New Roman"/>
        <family val="1"/>
        <charset val="204"/>
      </rPr>
      <t>(К)</t>
    </r>
  </si>
  <si>
    <r>
      <t xml:space="preserve">Объем просроченной кредиторской задолженности  по оплате труда и начислениям на выплаты по оплате труда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3.3.3.</t>
    </r>
    <r>
      <rPr>
        <b/>
        <sz val="12"/>
        <rFont val="Times New Roman"/>
        <family val="1"/>
        <charset val="204"/>
      </rPr>
      <t>)</t>
    </r>
  </si>
  <si>
    <r>
      <t xml:space="preserve">Объем просроченной кредиторской задолженности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3.3.5.</t>
    </r>
    <r>
      <rPr>
        <b/>
        <sz val="12"/>
        <rFont val="Times New Roman"/>
        <family val="1"/>
        <charset val="204"/>
      </rPr>
      <t>)</t>
    </r>
  </si>
  <si>
    <t>Сведения о проведении инвентаризаций (таблица № 6 к Пояснительной записке (ф. 0503160), утвержденной приказом Минфина России № 191н</t>
  </si>
  <si>
    <t xml:space="preserve"> </t>
  </si>
  <si>
    <t>4. Финансовый контроль</t>
  </si>
  <si>
    <t>5. Реализация мероприятий, предусмотренных планами о мерах по повышению эффективности расходования бюджетных средств</t>
  </si>
  <si>
    <r>
      <t>РК</t>
    </r>
    <r>
      <rPr>
        <vertAlign val="subscript"/>
        <sz val="11"/>
        <color theme="1"/>
        <rFont val="Times New Roman"/>
        <family val="1"/>
        <charset val="204"/>
      </rPr>
      <t>5.1.</t>
    </r>
  </si>
  <si>
    <t>Сведения о мерах по повышению эффективности расходования бюджетных средств (таблица № 2 к Пояснительной записке (ф. 0503160), утвержденной приказом Минфина России от 28.12.2010 № 191н</t>
  </si>
  <si>
    <t>6. Исполнение судебных актов</t>
  </si>
  <si>
    <r>
      <t>Исполнение судебных решений по денежным обязательствам федерального бюджета</t>
    </r>
    <r>
      <rPr>
        <b/>
        <sz val="12"/>
        <color theme="1"/>
        <rFont val="Times New Roman"/>
        <family val="1"/>
        <charset val="204"/>
      </rPr>
      <t xml:space="preserve"> (РК</t>
    </r>
    <r>
      <rPr>
        <b/>
        <vertAlign val="subscript"/>
        <sz val="12"/>
        <color theme="1"/>
        <rFont val="Times New Roman"/>
        <family val="1"/>
        <charset val="204"/>
      </rPr>
      <t>6.1.</t>
    </r>
    <r>
      <rPr>
        <b/>
        <sz val="12"/>
        <color theme="1"/>
        <rFont val="Times New Roman"/>
        <family val="1"/>
        <charset val="204"/>
      </rPr>
      <t>)</t>
    </r>
  </si>
  <si>
    <t>7. Кадровый потенциал ФКУ</t>
  </si>
  <si>
    <t>Сведения, представляемые ФКУ</t>
  </si>
  <si>
    <r>
      <t xml:space="preserve">Количество внесенных изменений в бюджетную смету, связанных с экономией, образовавшейся в ходе исполнения  бюджетной сметы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1.1.1.</t>
    </r>
    <r>
      <rPr>
        <b/>
        <sz val="12"/>
        <rFont val="Times New Roman"/>
        <family val="1"/>
        <charset val="204"/>
      </rPr>
      <t>)</t>
    </r>
  </si>
  <si>
    <r>
      <t xml:space="preserve">Своевременность представления в текущем году документов, необходимых для составления проекта федерального бюджета по доходам и расходам по главе «Министерство финансов Российской Федерации» на очередной финансовый год и плановый период (далее – бюджетные документы), а также полнота и обоснованность указанных бюджетных документов </t>
    </r>
    <r>
      <rPr>
        <b/>
        <sz val="12"/>
        <color theme="1"/>
        <rFont val="Times New Roman"/>
        <family val="2"/>
        <charset val="204"/>
      </rPr>
      <t>(РК</t>
    </r>
    <r>
      <rPr>
        <b/>
        <vertAlign val="subscript"/>
        <sz val="12"/>
        <color theme="1"/>
        <rFont val="Times New Roman"/>
        <family val="2"/>
        <charset val="204"/>
      </rPr>
      <t>1.2.</t>
    </r>
    <r>
      <rPr>
        <b/>
        <sz val="12"/>
        <color theme="1"/>
        <rFont val="Times New Roman"/>
        <family val="2"/>
        <charset val="204"/>
      </rPr>
      <t>= Дн)</t>
    </r>
  </si>
  <si>
    <t>Сведения о соблюдении ФГБУ установленных сроков представления в текущем году, полнота и обоснованность документов, необходимых для составления проекта федерального бюджета по главе 092 «Министерство финансов Российской Федерации» на очередной финансовый год и плановый период, предоставляемые структурными подразделениями Минфина России</t>
  </si>
  <si>
    <r>
      <t xml:space="preserve">Количество внесенных изменений в план финансово-хозяйственной деятельности, связанных с экономией, образовавшейся в ходе исполнения  плана финансово-хозяйственной деятельности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>1.2.1.</t>
    </r>
    <r>
      <rPr>
        <b/>
        <sz val="12"/>
        <rFont val="Times New Roman"/>
        <family val="1"/>
        <charset val="204"/>
      </rPr>
      <t>)</t>
    </r>
  </si>
  <si>
    <r>
      <t xml:space="preserve">2) Объем принятых обязательств по всем видам финансового обеспечения (деятельности) в отчетном финансовом году с учетом внесенных в них изменений </t>
    </r>
    <r>
      <rPr>
        <b/>
        <sz val="12"/>
        <rFont val="Times New Roman"/>
        <family val="1"/>
        <charset val="204"/>
      </rPr>
      <t>(L)</t>
    </r>
  </si>
  <si>
    <t>Отчет об исполнении учреждением плана его финансово - хозяйственной деятельности по форме 0503737, утвержденной приказом Минфина России № 33н</t>
  </si>
  <si>
    <t xml:space="preserve">Отчет об исполнении учреждением плана его финансово - хозяйственной деятельности по форме 0503737, утвержденной приказом Минфина России 
№ 33н
</t>
  </si>
  <si>
    <r>
      <t xml:space="preserve">Объем субсидии на выполнение государственного задания согласно плану финансово-хозяйственной деятельности в отчетном финансовом году с учетом внесенных в него изменений </t>
    </r>
    <r>
      <rPr>
        <b/>
        <sz val="12"/>
        <rFont val="Times New Roman"/>
        <family val="1"/>
        <charset val="204"/>
      </rPr>
      <t>(V</t>
    </r>
    <r>
      <rPr>
        <b/>
        <vertAlign val="subscript"/>
        <sz val="12"/>
        <rFont val="Times New Roman"/>
        <family val="1"/>
        <charset val="204"/>
      </rPr>
      <t>гз</t>
    </r>
    <r>
      <rPr>
        <b/>
        <sz val="12"/>
        <rFont val="Times New Roman"/>
        <family val="1"/>
        <charset val="204"/>
      </rPr>
      <t>)</t>
    </r>
  </si>
  <si>
    <r>
      <t xml:space="preserve">Данные итоговой суммы исполненных назначений по расходам вида  финансового обеспечения (деятельности) «Субсидии на выполнение государственного (муниципального) задания» в отчетном периоде </t>
    </r>
    <r>
      <rPr>
        <b/>
        <sz val="12"/>
        <rFont val="Times New Roman"/>
        <family val="1"/>
        <charset val="204"/>
      </rPr>
      <t>(К</t>
    </r>
    <r>
      <rPr>
        <b/>
        <vertAlign val="subscript"/>
        <sz val="12"/>
        <rFont val="Times New Roman"/>
        <family val="1"/>
        <charset val="204"/>
      </rPr>
      <t>с</t>
    </r>
    <r>
      <rPr>
        <b/>
        <sz val="12"/>
        <rFont val="Times New Roman"/>
        <family val="1"/>
        <charset val="204"/>
      </rPr>
      <t>)</t>
    </r>
  </si>
  <si>
    <r>
      <t xml:space="preserve">Объем принятых обязательств  на выполнение государственного задания в отчетном финансовом году с учетом внесенных в них изменений </t>
    </r>
    <r>
      <rPr>
        <b/>
        <sz val="12"/>
        <rFont val="Times New Roman"/>
        <family val="1"/>
        <charset val="204"/>
      </rPr>
      <t>(L</t>
    </r>
    <r>
      <rPr>
        <b/>
        <vertAlign val="subscript"/>
        <sz val="12"/>
        <rFont val="Times New Roman"/>
        <family val="1"/>
        <charset val="204"/>
      </rPr>
      <t>гз</t>
    </r>
    <r>
      <rPr>
        <b/>
        <sz val="12"/>
        <rFont val="Times New Roman"/>
        <family val="1"/>
        <charset val="204"/>
      </rPr>
      <t>)</t>
    </r>
  </si>
  <si>
    <r>
      <rPr>
        <sz val="12"/>
        <rFont val="Times New Roman"/>
        <family val="1"/>
        <charset val="204"/>
      </rPr>
      <t>Данные итоговой суммы исполненных назначений по расходам в отчетном периоде по виду финансового обеспечения (деятельности) «Субсидии на выполнение государственного (муниципального) задания»</t>
    </r>
    <r>
      <rPr>
        <b/>
        <sz val="12"/>
        <rFont val="Times New Roman"/>
        <family val="1"/>
        <charset val="204"/>
      </rPr>
      <t xml:space="preserve"> (К</t>
    </r>
    <r>
      <rPr>
        <b/>
        <vertAlign val="subscript"/>
        <sz val="12"/>
        <rFont val="Times New Roman"/>
        <family val="1"/>
        <charset val="204"/>
      </rPr>
      <t>с</t>
    </r>
    <r>
      <rPr>
        <b/>
        <sz val="12"/>
        <rFont val="Times New Roman"/>
        <family val="1"/>
        <charset val="204"/>
      </rPr>
      <t xml:space="preserve">) </t>
    </r>
  </si>
  <si>
    <t>Установленный государственным заданием Отчет об исполнении государственного задания</t>
  </si>
  <si>
    <t>3. Учет, отчетность и управление кредиторской задолженностью:</t>
  </si>
  <si>
    <r>
      <t xml:space="preserve">Задолженность по начисленным выплатам по оплате труда перед работниками (сотрудниками) ФГБУ (за исключением депонированных сумм) </t>
    </r>
    <r>
      <rPr>
        <b/>
        <sz val="12"/>
        <color theme="1"/>
        <rFont val="Times New Roman"/>
        <family val="1"/>
        <charset val="204"/>
      </rPr>
      <t>(РБ</t>
    </r>
    <r>
      <rPr>
        <b/>
        <vertAlign val="subscript"/>
        <sz val="12"/>
        <color theme="1"/>
        <rFont val="Times New Roman"/>
        <family val="1"/>
        <charset val="204"/>
      </rPr>
      <t>3.1.</t>
    </r>
    <r>
      <rPr>
        <b/>
        <sz val="12"/>
        <color theme="1"/>
        <rFont val="Times New Roman"/>
        <family val="1"/>
        <charset val="204"/>
      </rPr>
      <t xml:space="preserve">)  </t>
    </r>
    <r>
      <rPr>
        <sz val="12"/>
        <color theme="1"/>
        <rFont val="Times New Roman"/>
        <family val="1"/>
        <charset val="204"/>
      </rPr>
      <t xml:space="preserve">                             </t>
    </r>
  </si>
  <si>
    <r>
      <t xml:space="preserve">Задолженность по оплате налогов, сборов, взносов и иных обязательных платежей в соответствующий бюджет бюджетной системы Российской Федерации, административных штрафов и штрафов, установленных уголовным законодательством Российской Федерации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>3.2.</t>
    </r>
    <r>
      <rPr>
        <b/>
        <sz val="12"/>
        <rFont val="Times New Roman"/>
        <family val="1"/>
        <charset val="204"/>
      </rPr>
      <t>)</t>
    </r>
  </si>
  <si>
    <r>
      <rPr>
        <b/>
        <sz val="12"/>
        <color theme="1"/>
        <rFont val="Times New Roman"/>
        <family val="1"/>
        <charset val="204"/>
      </rPr>
      <t>РБ</t>
    </r>
    <r>
      <rPr>
        <b/>
        <vertAlign val="subscript"/>
        <sz val="12"/>
        <color theme="1"/>
        <rFont val="Times New Roman"/>
        <family val="1"/>
        <charset val="204"/>
      </rPr>
      <t>3.1.</t>
    </r>
    <r>
      <rPr>
        <sz val="12"/>
        <color theme="1"/>
        <rFont val="Times New Roman"/>
        <family val="1"/>
        <charset val="204"/>
      </rPr>
      <t>= факт накопления кредиторской задолженности сверх  предельно допустимого значения просроченной кредиторской задолженности, установленного приказом Минфина России № 98н - два календарных месяца подряд</t>
    </r>
  </si>
  <si>
    <r>
      <rPr>
        <b/>
        <sz val="12"/>
        <rFont val="Times New Roman"/>
        <family val="1"/>
        <charset val="204"/>
      </rPr>
      <t>РБ</t>
    </r>
    <r>
      <rPr>
        <b/>
        <vertAlign val="subscript"/>
        <sz val="12"/>
        <rFont val="Times New Roman"/>
        <family val="1"/>
        <charset val="204"/>
      </rPr>
      <t>3.2</t>
    </r>
    <r>
      <rPr>
        <vertAlign val="subscript"/>
        <sz val="12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=  факт накопления кредиторской задолженности сверх предельно допустимого значения просроченной кредиторской задолженности, установленного приказом Минфина России № 98н - три календарных месяца подряд</t>
    </r>
  </si>
  <si>
    <r>
      <rPr>
        <b/>
        <sz val="12"/>
        <rFont val="Times New Roman"/>
        <family val="1"/>
        <charset val="204"/>
      </rPr>
      <t>РБ</t>
    </r>
    <r>
      <rPr>
        <b/>
        <vertAlign val="subscript"/>
        <sz val="12"/>
        <rFont val="Times New Roman"/>
        <family val="1"/>
        <charset val="204"/>
      </rPr>
      <t>3.3</t>
    </r>
    <r>
      <rPr>
        <vertAlign val="subscript"/>
        <sz val="12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= факт накопления кредиторской задолженности сверх предельно допустимого значения просроченной кредиторской задолженности, установленного приказом Минфина России № 98н - три календарных месяца подряд</t>
    </r>
  </si>
  <si>
    <r>
      <t>Объем дебиторской  задолженности по по расчетам с поставщиками и подрядчиками по всем видам  финансового обеспечения (деятельности) по состоянию на 1 января  года, следующего за отчетным годом</t>
    </r>
    <r>
      <rPr>
        <b/>
        <sz val="12"/>
        <rFont val="Times New Roman"/>
        <family val="1"/>
        <charset val="204"/>
      </rPr>
      <t xml:space="preserve"> (V</t>
    </r>
    <r>
      <rPr>
        <b/>
        <vertAlign val="subscript"/>
        <sz val="12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)</t>
    </r>
  </si>
  <si>
    <r>
      <t xml:space="preserve"> Данные по итоговой сумме исполненных плановых назначений по расходам по всем видам  финансового обеспечения (деятельности) в отчетном периоде</t>
    </r>
    <r>
      <rPr>
        <b/>
        <sz val="12"/>
        <rFont val="Times New Roman"/>
        <family val="1"/>
        <charset val="204"/>
      </rPr>
      <t xml:space="preserve"> (К</t>
    </r>
    <r>
      <rPr>
        <b/>
        <vertAlign val="subscript"/>
        <sz val="12"/>
        <rFont val="Times New Roman"/>
        <family val="1"/>
        <charset val="204"/>
      </rPr>
      <t>пост</t>
    </r>
    <r>
      <rPr>
        <b/>
        <sz val="12"/>
        <rFont val="Times New Roman"/>
        <family val="1"/>
        <charset val="204"/>
      </rPr>
      <t>)</t>
    </r>
  </si>
  <si>
    <r>
      <t xml:space="preserve">Объем дебиторской задолженности по расчетам с поставщиками, исполнителями  и подрядчиками по состоянию на 1 января отчетного года </t>
    </r>
    <r>
      <rPr>
        <b/>
        <sz val="12"/>
        <rFont val="Times New Roman"/>
        <family val="1"/>
        <charset val="204"/>
      </rPr>
      <t>(V</t>
    </r>
    <r>
      <rPr>
        <b/>
        <vertAlign val="subscript"/>
        <sz val="12"/>
        <rFont val="Times New Roman"/>
        <family val="1"/>
        <charset val="204"/>
      </rPr>
      <t>постН</t>
    </r>
    <r>
      <rPr>
        <b/>
        <sz val="12"/>
        <rFont val="Times New Roman"/>
        <family val="1"/>
        <charset val="204"/>
      </rPr>
      <t xml:space="preserve"> )</t>
    </r>
  </si>
  <si>
    <t>Сведения по дебиторской и кредиторской задолженности учреждения по форме 0503769, утвержденной приказом Минфина России № 33н</t>
  </si>
  <si>
    <r>
      <t xml:space="preserve">Объем дебиторской задолженности по доходам по состоянию на 1 января года, следующего за отчетным </t>
    </r>
    <r>
      <rPr>
        <b/>
        <sz val="12"/>
        <rFont val="Times New Roman"/>
        <family val="1"/>
        <charset val="204"/>
      </rPr>
      <t>(V</t>
    </r>
    <r>
      <rPr>
        <b/>
        <vertAlign val="subscript"/>
        <sz val="12"/>
        <rFont val="Times New Roman"/>
        <family val="1"/>
        <charset val="204"/>
      </rPr>
      <t>дох)</t>
    </r>
  </si>
  <si>
    <r>
      <t xml:space="preserve">Объем нереальной к взысканию дебиторской задолженности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>3.4.4.</t>
    </r>
    <r>
      <rPr>
        <b/>
        <sz val="12"/>
        <rFont val="Times New Roman"/>
        <family val="1"/>
        <charset val="204"/>
      </rPr>
      <t>)</t>
    </r>
  </si>
  <si>
    <r>
      <rPr>
        <b/>
        <sz val="12"/>
        <color theme="1"/>
        <rFont val="Times New Roman"/>
        <family val="1"/>
        <charset val="204"/>
      </rPr>
      <t>РБ</t>
    </r>
    <r>
      <rPr>
        <b/>
        <vertAlign val="subscript"/>
        <sz val="12"/>
        <color theme="1"/>
        <rFont val="Times New Roman"/>
        <family val="1"/>
        <charset val="204"/>
      </rPr>
      <t>3.4.4</t>
    </r>
    <r>
      <rPr>
        <vertAlign val="subscript"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=</t>
    </r>
    <r>
      <rPr>
        <vertAlign val="subscript"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Сумма  нереальной к взысканию дебиторской  задолженности  по состоянию на 1 января  года, следующего за отчетным годом</t>
    </r>
  </si>
  <si>
    <t>Сведения по дебиторской и кредиторской задолженности учреждения по форме 0503769, утвержденной приказом Минфина России № 33н.</t>
  </si>
  <si>
    <r>
      <t xml:space="preserve">Данные по итоговой сумме исполненных плановых назначений по расходам по всем видам  финансового обеспечения (деятельности) в отчетном периоде </t>
    </r>
    <r>
      <rPr>
        <b/>
        <sz val="12"/>
        <rFont val="Times New Roman"/>
        <family val="1"/>
        <charset val="204"/>
      </rPr>
      <t xml:space="preserve">(К) </t>
    </r>
  </si>
  <si>
    <t>Сведения по дебиторской  и кредиторской задолженности учреждения по форме 0503769 и Отчет об исполнении учреждением плана его финансово - хозяйственной деятельности по форме 0503737, утвержденные приказом Минфина России № 33н</t>
  </si>
  <si>
    <r>
      <t>Объем просроченной кредиторской задолженности по всем видам  финансового обеспечения (деятельности)</t>
    </r>
    <r>
      <rPr>
        <b/>
        <sz val="12"/>
        <rFont val="Times New Roman"/>
        <family val="1"/>
        <charset val="204"/>
      </rPr>
      <t xml:space="preserve"> (РБ</t>
    </r>
    <r>
      <rPr>
        <b/>
        <vertAlign val="subscript"/>
        <sz val="12"/>
        <rFont val="Times New Roman"/>
        <family val="1"/>
        <charset val="204"/>
      </rPr>
      <t>3.5.5.</t>
    </r>
    <r>
      <rPr>
        <b/>
        <sz val="12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</si>
  <si>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>РБ</t>
    </r>
    <r>
      <rPr>
        <b/>
        <vertAlign val="subscript"/>
        <sz val="12"/>
        <rFont val="Times New Roman"/>
        <family val="1"/>
        <charset val="204"/>
      </rPr>
      <t>3.5.5.</t>
    </r>
    <r>
      <rPr>
        <vertAlign val="sub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=  Сумма  просроченной кредиторской задолженности по всем видам  финансового обеспечения (деятельности)  по состоянию на 1 января  года, следующего за отчетным годом</t>
    </r>
  </si>
  <si>
    <t>Сведения по дебиторской и кредиторской задолженности учреждения по форме 0503769, утвержденной приказом Минфина России №33н</t>
  </si>
  <si>
    <r>
      <t xml:space="preserve">Полнота, достоверность составления и своевременность представления бухгалтерской отчетности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>3.6.</t>
    </r>
    <r>
      <rPr>
        <b/>
        <sz val="12"/>
        <rFont val="Times New Roman"/>
        <family val="1"/>
        <charset val="204"/>
      </rPr>
      <t>)</t>
    </r>
  </si>
  <si>
    <t>4. Контроль и аудит</t>
  </si>
  <si>
    <r>
      <rPr>
        <b/>
        <sz val="12"/>
        <rFont val="Times New Roman"/>
        <family val="1"/>
        <charset val="204"/>
      </rPr>
      <t>РБ</t>
    </r>
    <r>
      <rPr>
        <b/>
        <vertAlign val="subscript"/>
        <sz val="12"/>
        <rFont val="Times New Roman"/>
        <family val="1"/>
        <charset val="204"/>
      </rPr>
      <t>3.6.</t>
    </r>
    <r>
      <rPr>
        <sz val="12"/>
        <rFont val="Times New Roman"/>
        <family val="1"/>
        <charset val="204"/>
      </rPr>
      <t xml:space="preserve"> = наличие фактов нарушения полноты, достоверности  составления и своевременности представления  бухгалтерской отчетности </t>
    </r>
  </si>
  <si>
    <r>
      <t xml:space="preserve">Наличие фактов нарушений и недостатков, выявленных органами государственного финансового контроля, а также Минфином России как учредителем ФГБУ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>4.1.</t>
    </r>
    <r>
      <rPr>
        <b/>
        <sz val="12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</si>
  <si>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>РБ</t>
    </r>
    <r>
      <rPr>
        <b/>
        <vertAlign val="subscript"/>
        <sz val="12"/>
        <rFont val="Times New Roman"/>
        <family val="1"/>
        <charset val="204"/>
      </rPr>
      <t>4.1.</t>
    </r>
    <r>
      <rPr>
        <sz val="12"/>
        <rFont val="Times New Roman"/>
        <family val="1"/>
        <charset val="204"/>
      </rPr>
      <t xml:space="preserve"> - Количество и характер допущенных недостатков и нарушений требований, установленных законодательством Российской Федерации </t>
    </r>
    <r>
      <rPr>
        <b/>
        <sz val="12"/>
        <rFont val="Times New Roman"/>
        <family val="1"/>
        <charset val="204"/>
      </rPr>
      <t/>
    </r>
  </si>
  <si>
    <r>
      <t>Проведение инвентаризации</t>
    </r>
    <r>
      <rPr>
        <b/>
        <sz val="12"/>
        <rFont val="Times New Roman"/>
        <family val="1"/>
        <charset val="204"/>
      </rPr>
      <t xml:space="preserve"> (РБ</t>
    </r>
    <r>
      <rPr>
        <b/>
        <vertAlign val="subscript"/>
        <sz val="12"/>
        <rFont val="Times New Roman"/>
        <family val="1"/>
        <charset val="204"/>
      </rPr>
      <t>4.2.</t>
    </r>
    <r>
      <rPr>
        <b/>
        <sz val="12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</si>
  <si>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>РБ</t>
    </r>
    <r>
      <rPr>
        <b/>
        <vertAlign val="subscript"/>
        <sz val="12"/>
        <rFont val="Times New Roman"/>
        <family val="1"/>
        <charset val="204"/>
      </rPr>
      <t>4.2</t>
    </r>
    <r>
      <rPr>
        <vertAlign val="subscript"/>
        <sz val="12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- наличие в Пояснительной записке к Балансу учреждения за отчетный финансовый год заполненной таблицы «Сведения о проведении инвентаризаций», содержание которой соответствует требованиям приказа Минфина России № 33н</t>
    </r>
  </si>
  <si>
    <t xml:space="preserve">Сведения о проведении инвентаризаций (таблица № 6 к Пояснительной записке к Балансу учреждения (ф. 0503760), утвержденной приказом Минфина России 
№ 33н
</t>
  </si>
  <si>
    <t>Степень исполнения мероприятий:</t>
  </si>
  <si>
    <r>
      <rPr>
        <b/>
        <sz val="12"/>
        <rFont val="Times New Roman"/>
        <family val="1"/>
        <charset val="204"/>
      </rPr>
      <t>Sb</t>
    </r>
    <r>
      <rPr>
        <b/>
        <vertAlign val="subscript"/>
        <sz val="12"/>
        <rFont val="Times New Roman"/>
        <family val="1"/>
        <charset val="204"/>
      </rPr>
      <t>отч</t>
    </r>
    <r>
      <rPr>
        <sz val="12"/>
        <rFont val="Times New Roman"/>
        <family val="1"/>
        <charset val="204"/>
      </rPr>
      <t xml:space="preserve"> – фактическое исполнение мероприятий в рамках субсидий на иные цели осуществления капитальных вложений</t>
    </r>
  </si>
  <si>
    <r>
      <rPr>
        <b/>
        <sz val="12"/>
        <rFont val="Times New Roman"/>
        <family val="1"/>
        <charset val="204"/>
      </rPr>
      <t>Sb</t>
    </r>
    <r>
      <rPr>
        <b/>
        <vertAlign val="subscript"/>
        <sz val="12"/>
        <rFont val="Times New Roman"/>
        <family val="1"/>
        <charset val="204"/>
      </rPr>
      <t>план</t>
    </r>
    <r>
      <rPr>
        <sz val="12"/>
        <rFont val="Times New Roman"/>
        <family val="1"/>
        <charset val="204"/>
      </rPr>
      <t xml:space="preserve"> – утверждено плановых назначений на мероприятия в рамках субсидий на иные цели осуществления капитальных вложений</t>
    </r>
  </si>
  <si>
    <t>5. Кадровый потенциал ФГБУ</t>
  </si>
  <si>
    <r>
      <rPr>
        <b/>
        <sz val="12"/>
        <rFont val="Times New Roman"/>
        <family val="1"/>
        <charset val="204"/>
      </rPr>
      <t>С</t>
    </r>
    <r>
      <rPr>
        <sz val="12"/>
        <rFont val="Times New Roman"/>
        <family val="1"/>
        <charset val="204"/>
      </rPr>
      <t xml:space="preserve"> – общее количество сотрудников финансового (финансово-экономического) подразделения по состоянию на 1 января текущего года</t>
    </r>
  </si>
  <si>
    <t>Сведения, представляемые ФГБУ</t>
  </si>
  <si>
    <t>чел.</t>
  </si>
  <si>
    <r>
      <rPr>
        <b/>
        <sz val="12"/>
        <rFont val="Times New Roman"/>
        <family val="1"/>
        <charset val="204"/>
      </rPr>
      <t>Si</t>
    </r>
    <r>
      <rPr>
        <b/>
        <vertAlign val="subscript"/>
        <sz val="12"/>
        <rFont val="Times New Roman"/>
        <family val="1"/>
        <charset val="204"/>
      </rPr>
      <t>отч</t>
    </r>
    <r>
      <rPr>
        <sz val="12"/>
        <rFont val="Times New Roman"/>
        <family val="1"/>
        <charset val="204"/>
      </rPr>
      <t xml:space="preserve"> – фактическое исполнение мероприятий в рамках  субсидий на иные цели </t>
    </r>
  </si>
  <si>
    <r>
      <rPr>
        <b/>
        <sz val="12"/>
        <rFont val="Times New Roman"/>
        <family val="1"/>
        <charset val="204"/>
      </rPr>
      <t>Si</t>
    </r>
    <r>
      <rPr>
        <b/>
        <vertAlign val="subscript"/>
        <sz val="12"/>
        <rFont val="Times New Roman"/>
        <family val="1"/>
        <charset val="204"/>
      </rPr>
      <t xml:space="preserve">план </t>
    </r>
    <r>
      <rPr>
        <sz val="12"/>
        <rFont val="Times New Roman"/>
        <family val="1"/>
        <charset val="204"/>
      </rPr>
      <t xml:space="preserve">– утверждено плановых назначений на мероприятия в рамках субсидий на иные цели </t>
    </r>
  </si>
  <si>
    <t xml:space="preserve">Сумма изменений в бюджетную смету, связанных с экономией, образовавшейся в ходе исполнения  бюджетной сметы    </t>
  </si>
  <si>
    <t xml:space="preserve">Равномерность кассовых расходов   </t>
  </si>
  <si>
    <t xml:space="preserve">Полнота исполнения бюджетных обязательств на конец отчетного финансового года </t>
  </si>
  <si>
    <t>Полнота исполнения  бюджетных обязательств на закупку  товаров, работ, услуг для государственных нужд на конец отчетного финансового года</t>
  </si>
  <si>
    <t xml:space="preserve">Динамика объема материальных запасов  </t>
  </si>
  <si>
    <t xml:space="preserve">Объем дебиторской задолженности по расчетам с поставщиками, исполнителями и подрядчиками  </t>
  </si>
  <si>
    <t xml:space="preserve">Динамика дебиторской задолженности по расчетам с поставщиками, исполнителями  и подрядчиками  </t>
  </si>
  <si>
    <t xml:space="preserve">Объем дебиторской задолженности по доходам </t>
  </si>
  <si>
    <r>
      <rPr>
        <sz val="12"/>
        <rFont val="Times New Roman"/>
        <family val="1"/>
        <charset val="204"/>
      </rPr>
      <t xml:space="preserve">Объем нереальной к взысканию дебиторской задолженности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3.2.4.</t>
    </r>
    <r>
      <rPr>
        <b/>
        <sz val="12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/>
    </r>
  </si>
  <si>
    <r>
      <rPr>
        <b/>
        <sz val="12"/>
        <rFont val="Times New Roman"/>
        <family val="1"/>
        <charset val="204"/>
      </rPr>
      <t>РК</t>
    </r>
    <r>
      <rPr>
        <b/>
        <vertAlign val="subscript"/>
        <sz val="12"/>
        <rFont val="Times New Roman"/>
        <family val="1"/>
        <charset val="204"/>
      </rPr>
      <t xml:space="preserve">3.2.4. </t>
    </r>
    <r>
      <rPr>
        <b/>
        <sz val="12"/>
        <rFont val="Times New Roman"/>
        <family val="1"/>
        <charset val="204"/>
      </rPr>
      <t xml:space="preserve">= </t>
    </r>
    <r>
      <rPr>
        <sz val="12"/>
        <rFont val="Times New Roman"/>
        <family val="1"/>
        <charset val="204"/>
      </rPr>
      <t>сумма  нереальной к взысканию дебиторской  задолженности  по состоянию на 1 января  года, следующего за отчетным годом</t>
    </r>
  </si>
  <si>
    <t>Объем нереальной к взысканию дебиторской задолженности</t>
  </si>
  <si>
    <t xml:space="preserve">Объем кредиторской задолженности по расчетам с поставщиками, исполнителями и подрядчиками  </t>
  </si>
  <si>
    <t xml:space="preserve">Динамика кредиторской  задолженности по расчетам с поставщиками, исполнителями  и подрядчиками  </t>
  </si>
  <si>
    <t xml:space="preserve">Объем просроченной кредиторской задолженности  по оплате труда и начислениям на выплаты по оплате труда </t>
  </si>
  <si>
    <r>
      <t xml:space="preserve"> </t>
    </r>
    <r>
      <rPr>
        <b/>
        <sz val="12"/>
        <rFont val="Times New Roman"/>
        <family val="1"/>
        <charset val="204"/>
      </rPr>
      <t>РК</t>
    </r>
    <r>
      <rPr>
        <b/>
        <vertAlign val="subscript"/>
        <sz val="12"/>
        <rFont val="Times New Roman"/>
        <family val="1"/>
        <charset val="204"/>
      </rPr>
      <t>3.3.3.</t>
    </r>
    <r>
      <rPr>
        <b/>
        <sz val="12"/>
        <rFont val="Times New Roman"/>
        <family val="1"/>
        <charset val="204"/>
      </rPr>
      <t xml:space="preserve">= </t>
    </r>
    <r>
      <rPr>
        <sz val="12"/>
        <rFont val="Times New Roman"/>
        <family val="1"/>
        <charset val="204"/>
      </rPr>
      <t>сумма просроченной кредиторской задолженности по оплате труда и начислениям на выплаты по оплате труда по состоянию на 1 января  года, следующего за отчетным годом</t>
    </r>
  </si>
  <si>
    <r>
      <rPr>
        <b/>
        <sz val="12"/>
        <rFont val="Times New Roman"/>
        <family val="1"/>
        <charset val="204"/>
      </rPr>
      <t>РК</t>
    </r>
    <r>
      <rPr>
        <b/>
        <vertAlign val="subscript"/>
        <sz val="12"/>
        <rFont val="Times New Roman"/>
        <family val="1"/>
        <charset val="204"/>
      </rPr>
      <t>3.3.5.</t>
    </r>
    <r>
      <rPr>
        <b/>
        <sz val="12"/>
        <rFont val="Times New Roman"/>
        <family val="1"/>
        <charset val="204"/>
      </rPr>
      <t xml:space="preserve"> = </t>
    </r>
    <r>
      <rPr>
        <sz val="12"/>
        <rFont val="Times New Roman"/>
        <family val="1"/>
        <charset val="204"/>
      </rPr>
      <t xml:space="preserve">сумма  просроченной кредиторской задолженности  по состоянию на 1 января  года, следующего за отчетным годом </t>
    </r>
  </si>
  <si>
    <t>Объем просроченной кредиторской задолженности</t>
  </si>
  <si>
    <t>Полнота, достоверность составления и своевременность представления бюджетной отчетности</t>
  </si>
  <si>
    <t xml:space="preserve">Осуществление ФКУ мероприятий внутреннего финансового контроля в рамках реализации статьи 160.2-1 Бюджетного кодекса Российской Федерации </t>
  </si>
  <si>
    <t>Проведение инвентаризации</t>
  </si>
  <si>
    <t>Наличие фактов нарушений и недостатков, выявленных органами государственного финансового контроля (Счетная палата Российской Федерации, Росфиннадзор,  Федеральное казначейство) в ходе осуществления ими бюджетных полномочий, предусмотренных статьями 268.1, 269.1, 269.2 Бюджетного кодекса Российской Федерации</t>
  </si>
  <si>
    <t>Степень реализации мероприятий, предусмотренных планами о мерах по повышению эффективности расходования бюджетных средств</t>
  </si>
  <si>
    <t>Исполнение судебных решений по денежным обязательствам федерального бюджета</t>
  </si>
  <si>
    <t xml:space="preserve">Квалификация сотрудников финансового (финансово-экономического) подразделения ФКУ </t>
  </si>
  <si>
    <r>
      <rPr>
        <b/>
        <sz val="12"/>
        <color theme="1"/>
        <rFont val="Times New Roman"/>
        <family val="2"/>
        <charset val="204"/>
      </rPr>
      <t>РК</t>
    </r>
    <r>
      <rPr>
        <b/>
        <vertAlign val="subscript"/>
        <sz val="12"/>
        <color theme="1"/>
        <rFont val="Times New Roman"/>
        <family val="2"/>
        <charset val="204"/>
      </rPr>
      <t>6.1.</t>
    </r>
    <r>
      <rPr>
        <sz val="12"/>
        <color theme="1"/>
        <rFont val="Times New Roman"/>
        <family val="1"/>
        <charset val="204"/>
      </rPr>
      <t xml:space="preserve"> = не исполнено денежных обязательств на конец отчетного периода</t>
    </r>
  </si>
  <si>
    <r>
      <t xml:space="preserve">Своевременность представления ФКУ документов, необходимых для составления Минфином России отчета </t>
    </r>
    <r>
      <rPr>
        <sz val="12"/>
        <color theme="1"/>
        <rFont val="Times New Roman"/>
        <family val="1"/>
        <charset val="204"/>
      </rPr>
      <t xml:space="preserve">по главе 092  «Министерство финансовРоссийской Федерации», а также полнота, точность и обоснованность  представляемых документов </t>
    </r>
  </si>
  <si>
    <r>
      <t>РК</t>
    </r>
    <r>
      <rPr>
        <vertAlign val="subscript"/>
        <sz val="11"/>
        <color theme="1"/>
        <rFont val="Times New Roman"/>
        <family val="1"/>
        <charset val="204"/>
      </rPr>
      <t>4.1.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</si>
  <si>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>4.2.</t>
    </r>
  </si>
  <si>
    <t xml:space="preserve">Показатель </t>
  </si>
  <si>
    <t>ед. измерения</t>
  </si>
  <si>
    <t xml:space="preserve"> шт.</t>
  </si>
  <si>
    <t xml:space="preserve"> %</t>
  </si>
  <si>
    <t>Своевременность представления в текущем году документов, необходимых для составления проекта федерального бюджета по главе 092 «Министерство финансов Российской Федерации» на очередной финансовый год и плановый период, а также полнота и обоснованность указанных документов</t>
  </si>
  <si>
    <t>Остаток неиспользованной субсидии на выполнение государственного задания на конец отчетного финансового года</t>
  </si>
  <si>
    <t>Равномерность расходов</t>
  </si>
  <si>
    <t xml:space="preserve">Своевременность принятия обязательств и полнота использования субсидии, предоставленной из федерального бюджета на выполнение государственного задания, на конец отчетного финансового года </t>
  </si>
  <si>
    <t>Своевременность принятия обязательств на закупку  товаров, работ, услуг для целей выполнения государственного задания на конец отчетного финансового года и полнота использования бюджетных ассигнований (аналитический код 220 «Приобретение работ, услуг»)</t>
  </si>
  <si>
    <t>Исполнение плановых назначений плана финансово-хозяйственной деятельности в части  доведенного до государственного бюджетного учреждения государственного задания на оказание государственных услуг</t>
  </si>
  <si>
    <t>Выполнение государственного задания за отчетный год по натуральным показателям/ по запланированным научно-исследовательским работам (НИР)</t>
  </si>
  <si>
    <t xml:space="preserve">Задолженность по оплате налогов, сборов, взносов и иных обязательных платежей в соответствующий бюджет бюджетной системы Российской Федерации, административных штрафов и штрафов, установленных уголовным законодательством Российской Федерации </t>
  </si>
  <si>
    <t>Объем дебиторской задолженности  по расчетам с поставщиками и подрядчиками (за исключением задолженности по социальной помощи населению) по всем видам   финансового обеспечения (деятельности)</t>
  </si>
  <si>
    <t xml:space="preserve">Динамика дебиторской задолженности по расчетам с поставщиками, исполнителями  и подрядчиками (за исключением задолженности по социальной помощи)          </t>
  </si>
  <si>
    <t>Объем дебиторской задолженности по доходам</t>
  </si>
  <si>
    <t>Объем кредиторской задолженности по расчетам с поставщиками, исполнителями  и подрядчиками по всем видам финансового обеспечения (деятельности)  (за исключением задолженности по социальной помощи)</t>
  </si>
  <si>
    <t xml:space="preserve">Динамика кредиторской  задолженности по расчетам с поставщиками, исполнителями  и подрядчиками (за исключением задолженности по социальной помощи)        </t>
  </si>
  <si>
    <t>Объем просроченной кредиторской задолженности по всем видам  финансового обеспечения (деятельности)</t>
  </si>
  <si>
    <t>Полнота, достоверность составления и своевременность представления бухгалтерской отчетности</t>
  </si>
  <si>
    <t xml:space="preserve">Наличие фактов нарушений и недостатков, выявленных органами государственного финансового контроля, а также Минфином России как учредителем ФГБУ </t>
  </si>
  <si>
    <t>в рамках субсидий на иные цели</t>
  </si>
  <si>
    <t>в рамках субсидий на иные цели осуществления капитальных вложений в объекты государственной собственности</t>
  </si>
  <si>
    <t>Квалификация сотрудников финансового (финансово-экономического) подразделения ФГБУ</t>
  </si>
  <si>
    <t>2. Исполнение плана финансов-хозяйственной деятельности:</t>
  </si>
  <si>
    <t>3. Учет, отчетность и управление кредиторской задолжностью:</t>
  </si>
  <si>
    <t>4. Контроль и аудит:</t>
  </si>
  <si>
    <t>5. Кадровый потенциал ФГБУ:</t>
  </si>
  <si>
    <t xml:space="preserve"> Эффективность управления дебиторской задолжностью:</t>
  </si>
  <si>
    <t>Эффективность управления дебиторской задолжностью:</t>
  </si>
  <si>
    <r>
      <t>Своевременность представления в текущем году документов, необходимых для составления проекта федерального бюджета по главе 092 «Министерство финансов Российской Федерации» на очередной финансовый год и плановый период, а также полнота и обоснованность указанных документов (</t>
    </r>
    <r>
      <rPr>
        <b/>
        <sz val="12"/>
        <color theme="1"/>
        <rFont val="Times New Roman"/>
        <family val="1"/>
        <charset val="204"/>
      </rPr>
      <t>РБ</t>
    </r>
    <r>
      <rPr>
        <b/>
        <vertAlign val="subscript"/>
        <sz val="12"/>
        <color theme="1"/>
        <rFont val="Times New Roman"/>
        <family val="1"/>
        <charset val="204"/>
      </rPr>
      <t>1.1</t>
    </r>
    <r>
      <rPr>
        <b/>
        <sz val="12"/>
        <color theme="1"/>
        <rFont val="Times New Roman"/>
        <family val="1"/>
        <charset val="204"/>
      </rPr>
      <t>= Д</t>
    </r>
    <r>
      <rPr>
        <b/>
        <vertAlign val="subscript"/>
        <sz val="12"/>
        <color theme="1"/>
        <rFont val="Times New Roman"/>
        <family val="1"/>
        <charset val="204"/>
      </rPr>
      <t>н</t>
    </r>
    <r>
      <rPr>
        <b/>
        <sz val="12"/>
        <color theme="1"/>
        <rFont val="Times New Roman"/>
        <family val="1"/>
        <charset val="204"/>
      </rPr>
      <t>)</t>
    </r>
  </si>
  <si>
    <t>есть</t>
  </si>
  <si>
    <r>
      <t>Данные по итоговой сумме исполненных назначений по расходам на поставки товаров, оказание услуг, выполнение работ по виду  финансового обеспечения (деятельности) «Субсидии на выполнение государственного (муниципального) задания» в отчетном периоде</t>
    </r>
    <r>
      <rPr>
        <b/>
        <sz val="12"/>
        <rFont val="Times New Roman"/>
        <family val="1"/>
        <charset val="204"/>
      </rPr>
      <t xml:space="preserve"> (К</t>
    </r>
    <r>
      <rPr>
        <b/>
        <vertAlign val="subscript"/>
        <sz val="12"/>
        <rFont val="Times New Roman"/>
        <family val="1"/>
        <charset val="204"/>
      </rPr>
      <t>контр</t>
    </r>
    <r>
      <rPr>
        <b/>
        <sz val="12"/>
        <rFont val="Times New Roman"/>
        <family val="1"/>
        <charset val="204"/>
      </rPr>
      <t>)</t>
    </r>
  </si>
  <si>
    <r>
      <t xml:space="preserve">Плановая величина натуральных показателей/научно-исследовательских работ (НИР) в соответствии с государственным заданием </t>
    </r>
    <r>
      <rPr>
        <b/>
        <sz val="12"/>
        <rFont val="Times New Roman"/>
        <family val="1"/>
        <charset val="204"/>
      </rPr>
      <t xml:space="preserve">(П) </t>
    </r>
  </si>
  <si>
    <r>
      <t xml:space="preserve">Фактически достигнутая величина натуральных показателей/научно-исследовательских работ (НИР) за отчетный период </t>
    </r>
    <r>
      <rPr>
        <b/>
        <sz val="12"/>
        <rFont val="Times New Roman"/>
        <family val="1"/>
        <charset val="204"/>
      </rPr>
      <t xml:space="preserve">(Ф) </t>
    </r>
  </si>
  <si>
    <r>
      <t>Объем дебиторской  задолженности по расчетам с поставщиками, исполнителями  и подрядчиками по состоянию на 1 января  года, следующего за отчетным годом</t>
    </r>
    <r>
      <rPr>
        <b/>
        <sz val="12"/>
        <rFont val="Times New Roman"/>
        <family val="1"/>
        <charset val="204"/>
      </rPr>
      <t xml:space="preserve"> (V</t>
    </r>
    <r>
      <rPr>
        <b/>
        <vertAlign val="subscript"/>
        <sz val="12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 xml:space="preserve"> )</t>
    </r>
  </si>
  <si>
    <t>х</t>
  </si>
  <si>
    <t>да</t>
  </si>
  <si>
    <t>0</t>
  </si>
  <si>
    <r>
      <t>РБ</t>
    </r>
    <r>
      <rPr>
        <vertAlign val="subscript"/>
        <sz val="8"/>
        <rFont val="Times New Roman"/>
        <family val="1"/>
        <charset val="204"/>
      </rPr>
      <t>1.1</t>
    </r>
  </si>
  <si>
    <r>
      <t>РБ</t>
    </r>
    <r>
      <rPr>
        <vertAlign val="subscript"/>
        <sz val="8"/>
        <rFont val="Times New Roman"/>
        <family val="1"/>
        <charset val="204"/>
      </rPr>
      <t>1.2.1</t>
    </r>
  </si>
  <si>
    <r>
      <t>РБ</t>
    </r>
    <r>
      <rPr>
        <vertAlign val="subscript"/>
        <sz val="8"/>
        <rFont val="Times New Roman"/>
        <family val="1"/>
        <charset val="204"/>
      </rPr>
      <t>1.2.2</t>
    </r>
  </si>
  <si>
    <r>
      <t>РБ</t>
    </r>
    <r>
      <rPr>
        <vertAlign val="subscript"/>
        <sz val="8"/>
        <rFont val="Times New Roman"/>
        <family val="1"/>
        <charset val="204"/>
      </rPr>
      <t>2.1</t>
    </r>
  </si>
  <si>
    <r>
      <t>РБ</t>
    </r>
    <r>
      <rPr>
        <vertAlign val="subscript"/>
        <sz val="8"/>
        <rFont val="Times New Roman"/>
        <family val="1"/>
        <charset val="204"/>
      </rPr>
      <t>2.2</t>
    </r>
  </si>
  <si>
    <r>
      <t>РБ</t>
    </r>
    <r>
      <rPr>
        <vertAlign val="subscript"/>
        <sz val="8"/>
        <rFont val="Times New Roman"/>
        <family val="1"/>
        <charset val="204"/>
      </rPr>
      <t>2.3</t>
    </r>
  </si>
  <si>
    <r>
      <t>РБ</t>
    </r>
    <r>
      <rPr>
        <vertAlign val="subscript"/>
        <sz val="8"/>
        <rFont val="Times New Roman"/>
        <family val="1"/>
        <charset val="204"/>
      </rPr>
      <t>2.4</t>
    </r>
  </si>
  <si>
    <r>
      <t>РБ</t>
    </r>
    <r>
      <rPr>
        <vertAlign val="subscript"/>
        <sz val="8"/>
        <rFont val="Times New Roman"/>
        <family val="1"/>
        <charset val="204"/>
      </rPr>
      <t>2.5</t>
    </r>
  </si>
  <si>
    <r>
      <t>РБ</t>
    </r>
    <r>
      <rPr>
        <vertAlign val="subscript"/>
        <sz val="8"/>
        <rFont val="Times New Roman"/>
        <family val="1"/>
        <charset val="204"/>
      </rPr>
      <t>2.6</t>
    </r>
  </si>
  <si>
    <r>
      <t>РБ</t>
    </r>
    <r>
      <rPr>
        <vertAlign val="subscript"/>
        <sz val="8"/>
        <rFont val="Times New Roman"/>
        <family val="1"/>
        <charset val="204"/>
      </rPr>
      <t>3.1</t>
    </r>
  </si>
  <si>
    <r>
      <t>РБ</t>
    </r>
    <r>
      <rPr>
        <vertAlign val="subscript"/>
        <sz val="8"/>
        <rFont val="Times New Roman"/>
        <family val="1"/>
        <charset val="204"/>
      </rPr>
      <t>3.2</t>
    </r>
  </si>
  <si>
    <r>
      <t>РБ</t>
    </r>
    <r>
      <rPr>
        <vertAlign val="subscript"/>
        <sz val="8"/>
        <rFont val="Times New Roman"/>
        <family val="1"/>
        <charset val="204"/>
      </rPr>
      <t>3.3</t>
    </r>
  </si>
  <si>
    <r>
      <t>РБ</t>
    </r>
    <r>
      <rPr>
        <vertAlign val="subscript"/>
        <sz val="8"/>
        <rFont val="Times New Roman"/>
        <family val="1"/>
        <charset val="204"/>
      </rPr>
      <t>3.4.1</t>
    </r>
  </si>
  <si>
    <r>
      <t>РБ</t>
    </r>
    <r>
      <rPr>
        <vertAlign val="subscript"/>
        <sz val="8"/>
        <rFont val="Times New Roman"/>
        <family val="1"/>
        <charset val="204"/>
      </rPr>
      <t>3.4.2</t>
    </r>
  </si>
  <si>
    <r>
      <t>РБ</t>
    </r>
    <r>
      <rPr>
        <vertAlign val="subscript"/>
        <sz val="8"/>
        <rFont val="Times New Roman"/>
        <family val="1"/>
        <charset val="204"/>
      </rPr>
      <t>3.4.3</t>
    </r>
  </si>
  <si>
    <r>
      <t>РБ</t>
    </r>
    <r>
      <rPr>
        <vertAlign val="subscript"/>
        <sz val="8"/>
        <rFont val="Times New Roman"/>
        <family val="1"/>
        <charset val="204"/>
      </rPr>
      <t>3.4.4</t>
    </r>
  </si>
  <si>
    <r>
      <t>РБ</t>
    </r>
    <r>
      <rPr>
        <vertAlign val="subscript"/>
        <sz val="8"/>
        <rFont val="Times New Roman"/>
        <family val="1"/>
        <charset val="204"/>
      </rPr>
      <t>3.5.1</t>
    </r>
  </si>
  <si>
    <r>
      <t>РБ</t>
    </r>
    <r>
      <rPr>
        <vertAlign val="subscript"/>
        <sz val="8"/>
        <rFont val="Times New Roman"/>
        <family val="1"/>
        <charset val="204"/>
      </rPr>
      <t>3.5.2</t>
    </r>
  </si>
  <si>
    <r>
      <t>РБ</t>
    </r>
    <r>
      <rPr>
        <vertAlign val="subscript"/>
        <sz val="8"/>
        <rFont val="Times New Roman"/>
        <family val="1"/>
        <charset val="204"/>
      </rPr>
      <t>3.5.5</t>
    </r>
  </si>
  <si>
    <r>
      <t>РБ</t>
    </r>
    <r>
      <rPr>
        <vertAlign val="subscript"/>
        <sz val="8"/>
        <rFont val="Times New Roman"/>
        <family val="1"/>
        <charset val="204"/>
      </rPr>
      <t>3.6</t>
    </r>
  </si>
  <si>
    <r>
      <t>РБ</t>
    </r>
    <r>
      <rPr>
        <vertAlign val="subscript"/>
        <sz val="8"/>
        <rFont val="Times New Roman"/>
        <family val="1"/>
        <charset val="204"/>
      </rPr>
      <t>4.1</t>
    </r>
  </si>
  <si>
    <r>
      <t>РБ</t>
    </r>
    <r>
      <rPr>
        <vertAlign val="subscript"/>
        <sz val="8"/>
        <rFont val="Times New Roman"/>
        <family val="1"/>
        <charset val="204"/>
      </rPr>
      <t>4.2</t>
    </r>
  </si>
  <si>
    <r>
      <t>РБ</t>
    </r>
    <r>
      <rPr>
        <vertAlign val="subscript"/>
        <sz val="8"/>
        <rFont val="Times New Roman"/>
        <family val="1"/>
        <charset val="204"/>
      </rPr>
      <t>4.3.1</t>
    </r>
  </si>
  <si>
    <r>
      <t>РБ</t>
    </r>
    <r>
      <rPr>
        <vertAlign val="subscript"/>
        <sz val="8"/>
        <rFont val="Times New Roman"/>
        <family val="1"/>
        <charset val="204"/>
      </rPr>
      <t>4.3.2</t>
    </r>
  </si>
  <si>
    <r>
      <t>РБ</t>
    </r>
    <r>
      <rPr>
        <vertAlign val="subscript"/>
        <sz val="8"/>
        <rFont val="Times New Roman"/>
        <family val="1"/>
        <charset val="204"/>
      </rPr>
      <t>5.1</t>
    </r>
  </si>
  <si>
    <t>Сумма оценок Е(РБххх) в баллах ) (сумма граф 1-25)</t>
  </si>
  <si>
    <r>
      <t>РК</t>
    </r>
    <r>
      <rPr>
        <vertAlign val="subscript"/>
        <sz val="8"/>
        <rFont val="Times New Roman"/>
        <family val="2"/>
        <charset val="204"/>
      </rPr>
      <t>1.1.1</t>
    </r>
  </si>
  <si>
    <r>
      <t>РК</t>
    </r>
    <r>
      <rPr>
        <vertAlign val="subscript"/>
        <sz val="8"/>
        <rFont val="Times New Roman"/>
        <family val="2"/>
        <charset val="204"/>
      </rPr>
      <t>1.1.2</t>
    </r>
  </si>
  <si>
    <r>
      <t>РК</t>
    </r>
    <r>
      <rPr>
        <vertAlign val="subscript"/>
        <sz val="8"/>
        <rFont val="Times New Roman"/>
        <family val="2"/>
        <charset val="204"/>
      </rPr>
      <t>1.2</t>
    </r>
  </si>
  <si>
    <r>
      <t>РК</t>
    </r>
    <r>
      <rPr>
        <vertAlign val="subscript"/>
        <sz val="8"/>
        <rFont val="Times New Roman"/>
        <family val="2"/>
        <charset val="204"/>
      </rPr>
      <t>2.1</t>
    </r>
  </si>
  <si>
    <r>
      <t>РК</t>
    </r>
    <r>
      <rPr>
        <vertAlign val="subscript"/>
        <sz val="8"/>
        <rFont val="Times New Roman"/>
        <family val="2"/>
        <charset val="204"/>
      </rPr>
      <t>2.2</t>
    </r>
  </si>
  <si>
    <r>
      <t>РК</t>
    </r>
    <r>
      <rPr>
        <vertAlign val="subscript"/>
        <sz val="8"/>
        <rFont val="Times New Roman"/>
        <family val="2"/>
        <charset val="204"/>
      </rPr>
      <t>2.2.1</t>
    </r>
  </si>
  <si>
    <r>
      <t>РК</t>
    </r>
    <r>
      <rPr>
        <vertAlign val="subscript"/>
        <sz val="8"/>
        <rFont val="Times New Roman"/>
        <family val="2"/>
        <charset val="204"/>
      </rPr>
      <t>2.3.1</t>
    </r>
  </si>
  <si>
    <r>
      <t>РК</t>
    </r>
    <r>
      <rPr>
        <vertAlign val="subscript"/>
        <sz val="8"/>
        <rFont val="Times New Roman"/>
        <family val="2"/>
        <charset val="204"/>
      </rPr>
      <t>2.3.2</t>
    </r>
  </si>
  <si>
    <r>
      <t>РК</t>
    </r>
    <r>
      <rPr>
        <vertAlign val="subscript"/>
        <sz val="8"/>
        <rFont val="Times New Roman"/>
        <family val="2"/>
        <charset val="204"/>
      </rPr>
      <t>3.1.</t>
    </r>
  </si>
  <si>
    <r>
      <t>РК</t>
    </r>
    <r>
      <rPr>
        <vertAlign val="subscript"/>
        <sz val="8"/>
        <rFont val="Times New Roman"/>
        <family val="2"/>
        <charset val="204"/>
      </rPr>
      <t>3.2.1.</t>
    </r>
  </si>
  <si>
    <r>
      <t>РК</t>
    </r>
    <r>
      <rPr>
        <vertAlign val="subscript"/>
        <sz val="8"/>
        <rFont val="Times New Roman"/>
        <family val="2"/>
        <charset val="204"/>
      </rPr>
      <t>3.2.2.</t>
    </r>
  </si>
  <si>
    <r>
      <t>РК</t>
    </r>
    <r>
      <rPr>
        <vertAlign val="subscript"/>
        <sz val="8"/>
        <rFont val="Times New Roman"/>
        <family val="2"/>
        <charset val="204"/>
      </rPr>
      <t>3.2.3.</t>
    </r>
  </si>
  <si>
    <r>
      <t>РК</t>
    </r>
    <r>
      <rPr>
        <vertAlign val="subscript"/>
        <sz val="8"/>
        <rFont val="Times New Roman"/>
        <family val="2"/>
        <charset val="204"/>
      </rPr>
      <t>3.2.4.</t>
    </r>
  </si>
  <si>
    <r>
      <t>РК</t>
    </r>
    <r>
      <rPr>
        <vertAlign val="subscript"/>
        <sz val="8"/>
        <rFont val="Times New Roman"/>
        <family val="2"/>
        <charset val="204"/>
      </rPr>
      <t>3.3.1.</t>
    </r>
  </si>
  <si>
    <r>
      <t>РК</t>
    </r>
    <r>
      <rPr>
        <vertAlign val="subscript"/>
        <sz val="8"/>
        <rFont val="Times New Roman"/>
        <family val="2"/>
        <charset val="204"/>
      </rPr>
      <t>3.3.2.</t>
    </r>
  </si>
  <si>
    <r>
      <t>РК</t>
    </r>
    <r>
      <rPr>
        <vertAlign val="subscript"/>
        <sz val="8"/>
        <rFont val="Times New Roman"/>
        <family val="2"/>
        <charset val="204"/>
      </rPr>
      <t>3.3.3.</t>
    </r>
  </si>
  <si>
    <r>
      <t>РК</t>
    </r>
    <r>
      <rPr>
        <vertAlign val="subscript"/>
        <sz val="8"/>
        <rFont val="Times New Roman"/>
        <family val="2"/>
        <charset val="204"/>
      </rPr>
      <t>3.3.5.</t>
    </r>
  </si>
  <si>
    <r>
      <t>РК</t>
    </r>
    <r>
      <rPr>
        <vertAlign val="subscript"/>
        <sz val="8"/>
        <rFont val="Times New Roman"/>
        <family val="2"/>
        <charset val="204"/>
      </rPr>
      <t>3.4.</t>
    </r>
  </si>
  <si>
    <r>
      <t>РК</t>
    </r>
    <r>
      <rPr>
        <vertAlign val="subscript"/>
        <sz val="8"/>
        <rFont val="Times New Roman"/>
        <family val="2"/>
        <charset val="204"/>
      </rPr>
      <t>4.1.</t>
    </r>
  </si>
  <si>
    <r>
      <t>РК</t>
    </r>
    <r>
      <rPr>
        <vertAlign val="subscript"/>
        <sz val="8"/>
        <rFont val="Times New Roman"/>
        <family val="2"/>
        <charset val="204"/>
      </rPr>
      <t>4.2.</t>
    </r>
  </si>
  <si>
    <r>
      <t>РК</t>
    </r>
    <r>
      <rPr>
        <vertAlign val="subscript"/>
        <sz val="8"/>
        <rFont val="Times New Roman"/>
        <family val="2"/>
        <charset val="204"/>
      </rPr>
      <t>4.3.</t>
    </r>
  </si>
  <si>
    <r>
      <t>РК</t>
    </r>
    <r>
      <rPr>
        <vertAlign val="subscript"/>
        <sz val="8"/>
        <rFont val="Times New Roman"/>
        <family val="2"/>
        <charset val="204"/>
      </rPr>
      <t>5.1.</t>
    </r>
  </si>
  <si>
    <r>
      <t>РК</t>
    </r>
    <r>
      <rPr>
        <vertAlign val="subscript"/>
        <sz val="8"/>
        <rFont val="Times New Roman"/>
        <family val="2"/>
        <charset val="204"/>
      </rPr>
      <t>6.1.</t>
    </r>
  </si>
  <si>
    <r>
      <t>РК</t>
    </r>
    <r>
      <rPr>
        <vertAlign val="subscript"/>
        <sz val="8"/>
        <rFont val="Times New Roman"/>
        <family val="2"/>
        <charset val="204"/>
      </rPr>
      <t>7.1.</t>
    </r>
  </si>
  <si>
    <t xml:space="preserve">Сведения об исполнении судебных решений по денежным обязательствам  по форме 0503296,
утвержденной приказом Минфина России № 191н </t>
  </si>
  <si>
    <t>1. Данные для расчета показателей годового мониторинга качества финансового менеджмента подведомственных Министерству финансов Российской Федерации федеральных казенных учреждений  за 2016 год</t>
  </si>
  <si>
    <r>
      <t xml:space="preserve">Сумма положительных изменений в бюджетную смету в связи с экономией, образовавшейся в ходе исполнения бюджетной сметы в отчетном финансовом году </t>
    </r>
    <r>
      <rPr>
        <b/>
        <sz val="12"/>
        <color theme="1"/>
        <rFont val="Times New Roman"/>
        <family val="2"/>
        <charset val="204"/>
      </rPr>
      <t>(S)</t>
    </r>
  </si>
  <si>
    <r>
      <t xml:space="preserve">Объем лимитов бюджетных обязательств согласно бюджетной смете в отчетном финансовом году с учетом внесенных в них изменений </t>
    </r>
    <r>
      <rPr>
        <b/>
        <sz val="12"/>
        <color theme="1"/>
        <rFont val="Times New Roman"/>
        <family val="2"/>
        <charset val="204"/>
      </rPr>
      <t>(L)</t>
    </r>
  </si>
  <si>
    <t>Сведения по дебиторской и кредиторской задолженности по форме 0503169 утвержденной приказом Минфина России 
№ 191н.</t>
  </si>
  <si>
    <r>
      <t xml:space="preserve"> 2) Стоимость материальных запасов по состоянию на 1 января года, следующего за отчетным финансовым годом</t>
    </r>
    <r>
      <rPr>
        <b/>
        <sz val="12"/>
        <color theme="1"/>
        <rFont val="Times New Roman"/>
        <family val="1"/>
        <charset val="204"/>
      </rPr>
      <t xml:space="preserve"> (МЗ</t>
    </r>
    <r>
      <rPr>
        <b/>
        <vertAlign val="sub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>)</t>
    </r>
  </si>
  <si>
    <t>Баланс главного распорядителя, распорядителя, получателя бюджетных средств, главного администратора,
администратора источников финансирования дефицита бюджета, главного администратора, администратора доходов бюджета (строка 080 формы 0503130, утвержденной приказом Минфина России № 191н)</t>
  </si>
  <si>
    <t>Отчет по форме 0503127, утвержденной приказом  Минфина России от 28.12.2010  № 191н</t>
  </si>
  <si>
    <t>Результаты контрольных мероприятий при осуществлении Минфином России внутреннего финансового аудита
Сведения о полноте и своевременности представления бухгалтерской отчетности (представляется структурным подразделением Минфина России)</t>
  </si>
  <si>
    <t>Сведения об исполнении мероприятий в рамках субсидий на иные цели и на цели осуществления капитальных вложений по форме 0503766, утвержденной приказом Минфина России № 33н</t>
  </si>
  <si>
    <t>Отчет об исполнении учреждением плана его финансово - хозяйственной деятельности по форме 0503737 (по виду финансового обеспечения (деятельности) «Субсидии на выполнение государственного (муниципального) задания» и Отчет об обязательствах учреждения по форме 0503738, утвержденные приказом Минфина России № 33н</t>
  </si>
  <si>
    <r>
      <rPr>
        <b/>
        <sz val="12"/>
        <color theme="1"/>
        <rFont val="Times New Roman"/>
        <family val="1"/>
        <charset val="204"/>
      </rPr>
      <t xml:space="preserve">Св </t>
    </r>
    <r>
      <rPr>
        <sz val="12"/>
        <color theme="1"/>
        <rFont val="Times New Roman"/>
        <family val="2"/>
        <charset val="204"/>
      </rPr>
      <t>– фактическое количество сотрудников финансового (финансово-экономического) 
подразделения, имеющих дипломы  о высшем профессиональном образовании,  по состоянию на 1 января текущего года</t>
    </r>
  </si>
  <si>
    <t xml:space="preserve">2. Данные для расчета показателей годового мониторинга качества финансового менеджмента подведомственных Министерству финансов Российской Федерации федеральных государственных бюджетных учреждений за 2016 год </t>
  </si>
  <si>
    <t>Сведения о результатах мероприятий внутреннего государственного (муниципального) финансового контроля (таблица № 5 к Пояснительной записке к Балансу учреждения (ф. 0503760) и Сведения о результатах внешнего государственного (муниципального) финансового контроля (таблица № 7 к Пояснительной записке к Балансу учреждения (ф. 0503760), утвержденные приказом Минфина России № 33н, результаты проверок, проведенных Минфином России как учредителя ФГБУ</t>
  </si>
  <si>
    <t xml:space="preserve">Отчет об исполнении учреждением плана его финансово - хозяйственной деятельности по форме 0503737 (по виду финансового обеспечения (деятельности) «Субсидии на выполнение государственного (муниципального) задания) и Отчет об обязательствах учреждения по форме 0503738, утвержденные приказом Минфина России № 33н
</t>
  </si>
  <si>
    <t>Сведения о внесенных изменениях в план финансово-хозяйственной деятельности на конец отчетного периода, представляемые структурными подразделениями Минфина России                                                                                                         Отчет об обязательствах учреждения по форме 0503738, утвержденной приказом Минфина России от 25.03.2011 № 33н «Об утверждении Инструкции о порядке составления, представления годовой, квартальной бухгалтерской отчетности государственных (муниципальных) бюджетных и автономных учреждений» (далее – приказ Минфина России № 33н)</t>
  </si>
  <si>
    <r>
      <t xml:space="preserve">Объем кредиторской задолженности по расчетам с поставщиками, исполнителями и подрядчиками (за исключением задолженности по социальной помощи) по состоянию на 1 января отчетного года </t>
    </r>
    <r>
      <rPr>
        <b/>
        <sz val="12"/>
        <rFont val="Times New Roman"/>
        <family val="1"/>
        <charset val="204"/>
      </rPr>
      <t>(Z</t>
    </r>
    <r>
      <rPr>
        <b/>
        <vertAlign val="subscript"/>
        <sz val="12"/>
        <rFont val="Times New Roman"/>
        <family val="1"/>
        <charset val="204"/>
      </rPr>
      <t>постН</t>
    </r>
    <r>
      <rPr>
        <b/>
        <sz val="12"/>
        <rFont val="Times New Roman"/>
        <family val="1"/>
        <charset val="204"/>
      </rPr>
      <t>)</t>
    </r>
  </si>
  <si>
    <r>
      <t xml:space="preserve">Объем кредиторской задолженности по расчетам с поставщиками, исполнителями и подрядчиками  (за исключением задолженности по социальной помощи) по состоянию на 1 января  года, следующего за отчетным годом </t>
    </r>
    <r>
      <rPr>
        <b/>
        <sz val="12"/>
        <rFont val="Times New Roman"/>
        <family val="1"/>
        <charset val="204"/>
      </rPr>
      <t>(Z</t>
    </r>
    <r>
      <rPr>
        <b/>
        <vertAlign val="subscript"/>
        <sz val="12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)</t>
    </r>
  </si>
  <si>
    <t>1.1.</t>
  </si>
  <si>
    <t xml:space="preserve">1.2.  </t>
  </si>
  <si>
    <t xml:space="preserve">1.2.1.  </t>
  </si>
  <si>
    <t>1.2.2.</t>
  </si>
  <si>
    <t xml:space="preserve">2.1.   </t>
  </si>
  <si>
    <t>2.2.</t>
  </si>
  <si>
    <t>2.3.</t>
  </si>
  <si>
    <t>2.4.</t>
  </si>
  <si>
    <t>2.5.</t>
  </si>
  <si>
    <t>2.6.</t>
  </si>
  <si>
    <t xml:space="preserve">3.1.  </t>
  </si>
  <si>
    <t>3.2.</t>
  </si>
  <si>
    <t>3.3.</t>
  </si>
  <si>
    <t>3.4.</t>
  </si>
  <si>
    <t>3.4.1.</t>
  </si>
  <si>
    <t>3.4.2.</t>
  </si>
  <si>
    <t>3.4.4.</t>
  </si>
  <si>
    <t>3.5.</t>
  </si>
  <si>
    <t>3.5.1.</t>
  </si>
  <si>
    <t>3.4.3.</t>
  </si>
  <si>
    <t>3.5.2.</t>
  </si>
  <si>
    <t>3.5.5.</t>
  </si>
  <si>
    <t>3.6.</t>
  </si>
  <si>
    <t>4.1.</t>
  </si>
  <si>
    <t>4.2.</t>
  </si>
  <si>
    <t>4.3.</t>
  </si>
  <si>
    <t>4.3.1.</t>
  </si>
  <si>
    <t>4.3.2.</t>
  </si>
  <si>
    <t>5.1.</t>
  </si>
  <si>
    <t xml:space="preserve">1.1.  </t>
  </si>
  <si>
    <t xml:space="preserve">1.1.1.  </t>
  </si>
  <si>
    <t>1.1.2.</t>
  </si>
  <si>
    <t xml:space="preserve">1.2. </t>
  </si>
  <si>
    <t>2.2.1.</t>
  </si>
  <si>
    <t>2.3.1.</t>
  </si>
  <si>
    <t>2.3.2.</t>
  </si>
  <si>
    <t>3.2.1.</t>
  </si>
  <si>
    <t>3.2.2.</t>
  </si>
  <si>
    <t>3.2.3.</t>
  </si>
  <si>
    <t>3.2.4.</t>
  </si>
  <si>
    <t xml:space="preserve">3.3.1.  </t>
  </si>
  <si>
    <t>3.3.2.</t>
  </si>
  <si>
    <t>3.3.3.</t>
  </si>
  <si>
    <t>3.3.5.</t>
  </si>
  <si>
    <t xml:space="preserve">3.4. </t>
  </si>
  <si>
    <t>6.1.</t>
  </si>
  <si>
    <t>7.1.</t>
  </si>
  <si>
    <t>2.Сведения о результатах годового мониторинга качества финансового менеджмента подведомственных Министерству финансов Российской Федерации федеральных государственных бюджетных учреждений за 2016 год</t>
  </si>
  <si>
    <t>1. Сведения о результатах годового мониторинга качества финансового менеджмента подведомственных Министерству финансов Российской Федерации федеральных казенных учреждений за 2016 год</t>
  </si>
  <si>
    <t>Т.В. Никулина</t>
  </si>
  <si>
    <t>2.  Данные для оценки показателей годового мониторинга качества финансового менеджмента подведомственных Министерству финансов Российской Федерации федеральных государственных бюджетных учреждений за 2016 год</t>
  </si>
  <si>
    <t xml:space="preserve">1. Данные для оценки показателей годового мониторинга качества финансового менеджмента подведомственных Министерству финансов Российской Федерации федеральных казенных учреждений за 2016 год </t>
  </si>
  <si>
    <t>Сумма изменений в план финансово-хозяйственной деятельности, связанных с экономией, образовавшейся в ходе исполнения плана финансово-хозяйственной деятельности</t>
  </si>
  <si>
    <r>
      <t>РК</t>
    </r>
    <r>
      <rPr>
        <vertAlign val="subscript"/>
        <sz val="12"/>
        <color theme="1"/>
        <rFont val="Times New Roman"/>
        <family val="1"/>
        <charset val="204"/>
      </rPr>
      <t xml:space="preserve">1.1.1. 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</si>
  <si>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>1.1.2.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</si>
  <si>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 xml:space="preserve">1.2. </t>
    </r>
  </si>
  <si>
    <r>
      <t>Сумма оценок Е (РК</t>
    </r>
    <r>
      <rPr>
        <b/>
        <vertAlign val="subscript"/>
        <sz val="11"/>
        <color theme="1"/>
        <rFont val="Times New Roman"/>
        <family val="2"/>
        <charset val="204"/>
      </rPr>
      <t>ххх</t>
    </r>
    <r>
      <rPr>
        <b/>
        <sz val="11"/>
        <color theme="1"/>
        <rFont val="Times New Roman"/>
        <family val="2"/>
        <charset val="204"/>
      </rPr>
      <t xml:space="preserve">) в баллах 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</si>
  <si>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>2.1.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</si>
  <si>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 xml:space="preserve">2.2.  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</si>
  <si>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>2.2.1.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</si>
  <si>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>2.3.1.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</si>
  <si>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 xml:space="preserve">2.3.2. 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</si>
  <si>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>3.1.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</si>
  <si>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>3.2.1.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</si>
  <si>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>3.2.2.</t>
    </r>
    <r>
      <rPr>
        <sz val="12"/>
        <color theme="1"/>
        <rFont val="Times New Roman"/>
        <family val="1"/>
        <charset val="204"/>
      </rPr>
      <t xml:space="preserve"> </t>
    </r>
  </si>
  <si>
    <r>
      <t>РК</t>
    </r>
    <r>
      <rPr>
        <vertAlign val="subscript"/>
        <sz val="12"/>
        <color theme="1"/>
        <rFont val="Times New Roman"/>
        <family val="1"/>
        <charset val="204"/>
      </rPr>
      <t>3.2.3.</t>
    </r>
  </si>
  <si>
    <r>
      <t>РК</t>
    </r>
    <r>
      <rPr>
        <vertAlign val="subscript"/>
        <sz val="12"/>
        <color theme="1"/>
        <rFont val="Times New Roman"/>
        <family val="2"/>
        <charset val="204"/>
      </rPr>
      <t>3.2.4.</t>
    </r>
    <r>
      <rPr>
        <sz val="12"/>
        <color theme="1"/>
        <rFont val="Times New Roman"/>
        <family val="2"/>
        <charset val="204"/>
      </rPr>
      <t xml:space="preserve"> </t>
    </r>
  </si>
  <si>
    <r>
      <t>РК</t>
    </r>
    <r>
      <rPr>
        <vertAlign val="subscript"/>
        <sz val="12"/>
        <color theme="1"/>
        <rFont val="Times New Roman"/>
        <family val="2"/>
        <charset val="204"/>
      </rPr>
      <t>3.3.1.</t>
    </r>
  </si>
  <si>
    <r>
      <t>РК</t>
    </r>
    <r>
      <rPr>
        <vertAlign val="subscript"/>
        <sz val="11"/>
        <color theme="1"/>
        <rFont val="Times New Roman"/>
        <family val="1"/>
        <charset val="204"/>
      </rPr>
      <t xml:space="preserve">3.3.2. </t>
    </r>
  </si>
  <si>
    <r>
      <t>РК</t>
    </r>
    <r>
      <rPr>
        <vertAlign val="subscript"/>
        <sz val="11"/>
        <color theme="1"/>
        <rFont val="Times New Roman"/>
        <family val="1"/>
        <charset val="204"/>
      </rPr>
      <t xml:space="preserve">3.3.3. </t>
    </r>
  </si>
  <si>
    <r>
      <t>РК</t>
    </r>
    <r>
      <rPr>
        <vertAlign val="subscript"/>
        <sz val="11"/>
        <color theme="1"/>
        <rFont val="Times New Roman"/>
        <family val="1"/>
        <charset val="204"/>
      </rPr>
      <t>3.3.5.</t>
    </r>
    <r>
      <rPr>
        <sz val="11"/>
        <color theme="1"/>
        <rFont val="Times New Roman"/>
        <family val="2"/>
        <charset val="204"/>
      </rPr>
      <t xml:space="preserve"> </t>
    </r>
  </si>
  <si>
    <r>
      <t>РК</t>
    </r>
    <r>
      <rPr>
        <vertAlign val="subscript"/>
        <sz val="11"/>
        <color theme="1"/>
        <rFont val="Times New Roman"/>
        <family val="1"/>
        <charset val="204"/>
      </rPr>
      <t>3.4.</t>
    </r>
    <r>
      <rPr>
        <sz val="11"/>
        <color theme="1"/>
        <rFont val="Times New Roman"/>
        <family val="2"/>
        <charset val="204"/>
      </rPr>
      <t xml:space="preserve"> </t>
    </r>
  </si>
  <si>
    <r>
      <t>РК</t>
    </r>
    <r>
      <rPr>
        <vertAlign val="subscript"/>
        <sz val="11"/>
        <color theme="1"/>
        <rFont val="Times New Roman"/>
        <family val="1"/>
        <charset val="204"/>
      </rPr>
      <t>4.3.</t>
    </r>
  </si>
  <si>
    <r>
      <t>РК</t>
    </r>
    <r>
      <rPr>
        <vertAlign val="subscript"/>
        <sz val="11"/>
        <color theme="1"/>
        <rFont val="Times New Roman"/>
        <family val="1"/>
        <charset val="204"/>
      </rPr>
      <t>6.1.</t>
    </r>
  </si>
  <si>
    <r>
      <t>РК</t>
    </r>
    <r>
      <rPr>
        <vertAlign val="subscript"/>
        <sz val="11"/>
        <color theme="1"/>
        <rFont val="Times New Roman"/>
        <family val="1"/>
        <charset val="204"/>
      </rPr>
      <t>7.1.</t>
    </r>
  </si>
  <si>
    <t>Точность и обоснованность представленных ФГКУ документов:
 кассового плана;  прогноза поступлений в федеральный бюджет; предложений по внесению изменений в сводную бюджетную роспись</t>
  </si>
  <si>
    <r>
      <t>Сумма оценок Е (РБ</t>
    </r>
    <r>
      <rPr>
        <b/>
        <vertAlign val="subscript"/>
        <sz val="11"/>
        <color theme="1"/>
        <rFont val="Times New Roman"/>
        <family val="2"/>
        <charset val="204"/>
      </rPr>
      <t>ххх</t>
    </r>
    <r>
      <rPr>
        <b/>
        <sz val="11"/>
        <color theme="1"/>
        <rFont val="Times New Roman"/>
        <family val="2"/>
        <charset val="204"/>
      </rPr>
      <t xml:space="preserve">) в баллах 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</si>
  <si>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 xml:space="preserve">1.2.1.  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</si>
  <si>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 xml:space="preserve">1.2.2.  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</si>
  <si>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 xml:space="preserve">2.1         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</si>
  <si>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 xml:space="preserve">2.2        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</si>
  <si>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 xml:space="preserve">2.3.    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</si>
  <si>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 xml:space="preserve">2.4.    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</si>
  <si>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 xml:space="preserve">2.5.    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</si>
  <si>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 xml:space="preserve">2.6.   </t>
    </r>
  </si>
  <si>
    <t>нет</t>
  </si>
  <si>
    <r>
      <t>Расчет покавзателя РБ</t>
    </r>
    <r>
      <rPr>
        <b/>
        <vertAlign val="subscript"/>
        <sz val="12"/>
        <rFont val="Times New Roman"/>
        <family val="1"/>
        <charset val="204"/>
      </rPr>
      <t>2.4.</t>
    </r>
    <r>
      <rPr>
        <b/>
        <sz val="12"/>
        <rFont val="Times New Roman"/>
        <family val="1"/>
        <charset val="204"/>
      </rPr>
      <t xml:space="preserve"> = 100*(L</t>
    </r>
    <r>
      <rPr>
        <b/>
        <vertAlign val="subscript"/>
        <sz val="12"/>
        <rFont val="Times New Roman"/>
        <family val="1"/>
        <charset val="204"/>
      </rPr>
      <t>контр</t>
    </r>
    <r>
      <rPr>
        <b/>
        <sz val="12"/>
        <rFont val="Times New Roman"/>
        <family val="1"/>
        <charset val="204"/>
      </rPr>
      <t xml:space="preserve"> – K</t>
    </r>
    <r>
      <rPr>
        <b/>
        <vertAlign val="subscript"/>
        <sz val="12"/>
        <rFont val="Times New Roman"/>
        <family val="1"/>
        <charset val="204"/>
      </rPr>
      <t>контр</t>
    </r>
    <r>
      <rPr>
        <b/>
        <sz val="12"/>
        <rFont val="Times New Roman"/>
        <family val="1"/>
        <charset val="204"/>
      </rPr>
      <t>) / L</t>
    </r>
    <r>
      <rPr>
        <b/>
        <vertAlign val="subscript"/>
        <sz val="12"/>
        <rFont val="Times New Roman"/>
        <family val="1"/>
        <charset val="204"/>
      </rPr>
      <t>контр</t>
    </r>
  </si>
  <si>
    <r>
      <t>Расчет порказатиеля РБ</t>
    </r>
    <r>
      <rPr>
        <b/>
        <vertAlign val="subscript"/>
        <sz val="12"/>
        <rFont val="Times New Roman"/>
        <family val="1"/>
        <charset val="204"/>
      </rPr>
      <t>2.5.</t>
    </r>
    <r>
      <rPr>
        <b/>
        <sz val="12"/>
        <rFont val="Times New Roman"/>
        <family val="1"/>
        <charset val="204"/>
      </rPr>
      <t xml:space="preserve"> = 100 х (V</t>
    </r>
    <r>
      <rPr>
        <b/>
        <vertAlign val="subscript"/>
        <sz val="12"/>
        <rFont val="Times New Roman"/>
        <family val="1"/>
        <charset val="204"/>
      </rPr>
      <t>гз</t>
    </r>
    <r>
      <rPr>
        <b/>
        <sz val="12"/>
        <rFont val="Times New Roman"/>
        <family val="1"/>
        <charset val="204"/>
      </rPr>
      <t xml:space="preserve"> –  К</t>
    </r>
    <r>
      <rPr>
        <b/>
        <vertAlign val="subscript"/>
        <sz val="12"/>
        <rFont val="Times New Roman"/>
        <family val="1"/>
        <charset val="204"/>
      </rPr>
      <t>с</t>
    </r>
    <r>
      <rPr>
        <b/>
        <sz val="12"/>
        <rFont val="Times New Roman"/>
        <family val="1"/>
        <charset val="204"/>
      </rPr>
      <t>) / V</t>
    </r>
    <r>
      <rPr>
        <b/>
        <vertAlign val="subscript"/>
        <sz val="12"/>
        <rFont val="Times New Roman"/>
        <family val="1"/>
        <charset val="204"/>
      </rPr>
      <t>гз</t>
    </r>
  </si>
  <si>
    <r>
      <t>Расчет показателя РБ</t>
    </r>
    <r>
      <rPr>
        <b/>
        <vertAlign val="subscript"/>
        <sz val="12"/>
        <rFont val="Times New Roman"/>
        <family val="1"/>
        <charset val="204"/>
      </rPr>
      <t>2.6.</t>
    </r>
    <r>
      <rPr>
        <b/>
        <sz val="12"/>
        <rFont val="Times New Roman"/>
        <family val="1"/>
        <charset val="204"/>
      </rPr>
      <t xml:space="preserve"> = 100 х (Ф /П)</t>
    </r>
  </si>
  <si>
    <r>
      <t xml:space="preserve">Количество дней отклонения  от  даты представления ФГБУ в Минфин России  документов, необходимых для составления проекта федерального бюджета по главе «Министерство финансов Российской Федерации» на очередной финансовый год и плановый период </t>
    </r>
    <r>
      <rPr>
        <b/>
        <sz val="12"/>
        <color theme="1"/>
        <rFont val="Times New Roman"/>
        <family val="1"/>
        <charset val="204"/>
      </rPr>
      <t>(Д</t>
    </r>
    <r>
      <rPr>
        <b/>
        <vertAlign val="subscript"/>
        <sz val="12"/>
        <color theme="1"/>
        <rFont val="Times New Roman"/>
        <family val="1"/>
        <charset val="204"/>
      </rPr>
      <t>н</t>
    </r>
    <r>
      <rPr>
        <b/>
        <sz val="12"/>
        <color theme="1"/>
        <rFont val="Times New Roman"/>
        <family val="1"/>
        <charset val="204"/>
      </rPr>
      <t xml:space="preserve">)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В случае представления указанных документов в неполном виде и без предоставления необходимых обоснований к ним сроком представления считается дата представления полного комплекта документов и обоснований</t>
    </r>
    <r>
      <rPr>
        <sz val="12"/>
        <color theme="1"/>
        <rFont val="Times New Roman"/>
        <family val="2"/>
        <charset val="204"/>
      </rPr>
      <t xml:space="preserve">
</t>
    </r>
  </si>
  <si>
    <r>
      <t xml:space="preserve">Выполнение государственного задания за отчетный год по натуральным показателям/ по запланированным научно-исследовательским работам (НИР) </t>
    </r>
    <r>
      <rPr>
        <b/>
        <sz val="12"/>
        <rFont val="Times New Roman"/>
        <family val="1"/>
        <charset val="204"/>
      </rPr>
      <t>РБ</t>
    </r>
    <r>
      <rPr>
        <b/>
        <vertAlign val="subscript"/>
        <sz val="12"/>
        <rFont val="Times New Roman"/>
        <family val="1"/>
        <charset val="204"/>
      </rPr>
      <t>2.6.</t>
    </r>
  </si>
  <si>
    <r>
      <t>Равномерность расходов</t>
    </r>
    <r>
      <rPr>
        <b/>
        <sz val="12"/>
        <rFont val="Times New Roman"/>
        <family val="1"/>
        <charset val="204"/>
      </rPr>
      <t xml:space="preserve"> (РБ</t>
    </r>
    <r>
      <rPr>
        <b/>
        <vertAlign val="subscript"/>
        <sz val="12"/>
        <rFont val="Times New Roman"/>
        <family val="1"/>
        <charset val="204"/>
      </rPr>
      <t>2.2.</t>
    </r>
    <r>
      <rPr>
        <b/>
        <sz val="12"/>
        <rFont val="Times New Roman"/>
        <family val="1"/>
        <charset val="204"/>
      </rPr>
      <t>)</t>
    </r>
  </si>
  <si>
    <r>
      <t xml:space="preserve">Своевременность принятия обязательств и полнота использования субсидии, предоставленной из федерального бюджета на выполнение государственного задания, на конец отчетного финансового года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>2.3.</t>
    </r>
    <r>
      <rPr>
        <b/>
        <sz val="12"/>
        <rFont val="Times New Roman"/>
        <family val="1"/>
        <charset val="204"/>
      </rPr>
      <t>)</t>
    </r>
  </si>
  <si>
    <r>
      <t xml:space="preserve">Своевременность принятия обязательств на закупку  товаров, работ, услуг для целей выполнения государственного задания на конец отчетного финансового года и полнота использования бюджетных ассигнований (аналитический код 220 «Приобретение работ, услуг»)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>2.4.</t>
    </r>
    <r>
      <rPr>
        <b/>
        <sz val="12"/>
        <rFont val="Times New Roman"/>
        <family val="1"/>
        <charset val="204"/>
      </rPr>
      <t>)</t>
    </r>
  </si>
  <si>
    <r>
      <t>Исполнение плановых назначений плана финансово-хозяйственной деятельности в части  доведенного до государственного бюджетного учреждения государственного задания на оказание государственных услуг</t>
    </r>
    <r>
      <rPr>
        <b/>
        <sz val="12"/>
        <rFont val="Times New Roman"/>
        <family val="1"/>
        <charset val="204"/>
      </rPr>
      <t xml:space="preserve"> (РБ</t>
    </r>
    <r>
      <rPr>
        <b/>
        <vertAlign val="subscript"/>
        <sz val="12"/>
        <rFont val="Times New Roman"/>
        <family val="1"/>
        <charset val="204"/>
      </rPr>
      <t>2.5.</t>
    </r>
    <r>
      <rPr>
        <b/>
        <sz val="12"/>
        <rFont val="Times New Roman"/>
        <family val="1"/>
        <charset val="204"/>
      </rPr>
      <t>)</t>
    </r>
  </si>
  <si>
    <r>
      <t>Объем дебиторской задолженности  по расчетам с поставщиками и подрядчиками (за исключением задолженности по социальной помощи населению) по всем видам   финансового обеспечения (деятельности)</t>
    </r>
    <r>
      <rPr>
        <b/>
        <sz val="12"/>
        <rFont val="Times New Roman"/>
        <family val="1"/>
        <charset val="204"/>
      </rPr>
      <t xml:space="preserve"> (РБ</t>
    </r>
    <r>
      <rPr>
        <b/>
        <vertAlign val="subscript"/>
        <sz val="12"/>
        <rFont val="Times New Roman"/>
        <family val="1"/>
        <charset val="204"/>
      </rPr>
      <t>3.4.1.</t>
    </r>
    <r>
      <rPr>
        <b/>
        <sz val="12"/>
        <rFont val="Times New Roman"/>
        <family val="1"/>
        <charset val="204"/>
      </rPr>
      <t>)</t>
    </r>
  </si>
  <si>
    <r>
      <t xml:space="preserve">Динамика дебиторской задолженности по расчетам с поставщиками, исполнителями  и подрядчиками (за исключением задолженности по социальной помощи)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>3.4.2.</t>
    </r>
    <r>
      <rPr>
        <b/>
        <sz val="12"/>
        <rFont val="Times New Roman"/>
        <family val="1"/>
        <charset val="204"/>
      </rPr>
      <t xml:space="preserve">) </t>
    </r>
  </si>
  <si>
    <r>
      <t xml:space="preserve">Объем дебиторской задолженности по доходам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>3.4.3.</t>
    </r>
    <r>
      <rPr>
        <b/>
        <sz val="12"/>
        <rFont val="Times New Roman"/>
        <family val="1"/>
        <charset val="204"/>
      </rPr>
      <t>)</t>
    </r>
  </si>
  <si>
    <r>
      <t xml:space="preserve">Динамика кредиторской  задолженности по расчетам с поставщиками, исполнителями  и подрядчиками (за исключением задолженности по социальной помощи)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>3.5.2.</t>
    </r>
    <r>
      <rPr>
        <b/>
        <sz val="12"/>
        <rFont val="Times New Roman"/>
        <family val="1"/>
        <charset val="204"/>
      </rPr>
      <t>)</t>
    </r>
  </si>
  <si>
    <r>
      <t xml:space="preserve">в рамках субсидий на иные цели осуществления капитальных вложений в объекты государственной собственности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 xml:space="preserve">4.3.2. </t>
    </r>
    <r>
      <rPr>
        <b/>
        <sz val="12"/>
        <rFont val="Times New Roman"/>
        <family val="1"/>
        <charset val="204"/>
      </rPr>
      <t>)</t>
    </r>
  </si>
  <si>
    <r>
      <t xml:space="preserve">5.1.Квалификация сотрудников финансового (финансово-экономического) подразделения ФГБУ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>5.1.</t>
    </r>
    <r>
      <rPr>
        <b/>
        <sz val="12"/>
        <rFont val="Times New Roman"/>
        <family val="1"/>
        <charset val="204"/>
      </rPr>
      <t>)</t>
    </r>
  </si>
  <si>
    <t xml:space="preserve">Сведения по дебиторской и кредиторской задолженности учреждения по форме 0503769 и Отчет об исполнении учреждением плана его финансово - 
хозяйственной деятельности по форме 0503737, утвержденные приказом Минфина России № 33н
</t>
  </si>
  <si>
    <r>
      <t xml:space="preserve"> Объем кредиторской задолженности по расчетам с поставщиками, исполнителями  и подрядчиками по всем видам финансового обеспечения (деятельности)  (за исключением задолженности по социальной помощи)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>3.5.1.</t>
    </r>
    <r>
      <rPr>
        <b/>
        <sz val="12"/>
        <rFont val="Times New Roman"/>
        <family val="1"/>
        <charset val="204"/>
      </rPr>
      <t>)</t>
    </r>
  </si>
  <si>
    <r>
      <t>Расчет показателя РБ</t>
    </r>
    <r>
      <rPr>
        <b/>
        <vertAlign val="subscript"/>
        <sz val="12"/>
        <rFont val="Times New Roman"/>
        <family val="1"/>
        <charset val="204"/>
      </rPr>
      <t>4.3.1.</t>
    </r>
    <r>
      <rPr>
        <b/>
        <sz val="12"/>
        <rFont val="Times New Roman"/>
        <family val="1"/>
        <charset val="204"/>
      </rPr>
      <t xml:space="preserve"> = 100 х Si</t>
    </r>
    <r>
      <rPr>
        <b/>
        <vertAlign val="subscript"/>
        <sz val="12"/>
        <rFont val="Times New Roman"/>
        <family val="1"/>
        <charset val="204"/>
      </rPr>
      <t>отч</t>
    </r>
    <r>
      <rPr>
        <b/>
        <sz val="12"/>
        <rFont val="Times New Roman"/>
        <family val="1"/>
        <charset val="204"/>
      </rPr>
      <t xml:space="preserve"> / Si</t>
    </r>
    <r>
      <rPr>
        <b/>
        <vertAlign val="subscript"/>
        <sz val="12"/>
        <rFont val="Times New Roman"/>
        <family val="1"/>
        <charset val="204"/>
      </rPr>
      <t>план</t>
    </r>
  </si>
  <si>
    <r>
      <t xml:space="preserve">в рамках субсидий на иные цели </t>
    </r>
    <r>
      <rPr>
        <b/>
        <sz val="12"/>
        <rFont val="Times New Roman"/>
        <family val="1"/>
        <charset val="204"/>
      </rPr>
      <t>(РБ</t>
    </r>
    <r>
      <rPr>
        <b/>
        <vertAlign val="subscript"/>
        <sz val="12"/>
        <rFont val="Times New Roman"/>
        <family val="1"/>
        <charset val="204"/>
      </rPr>
      <t>4.3.1.</t>
    </r>
    <r>
      <rPr>
        <b/>
        <sz val="12"/>
        <rFont val="Times New Roman"/>
        <family val="1"/>
        <charset val="204"/>
      </rPr>
      <t>)</t>
    </r>
  </si>
  <si>
    <r>
      <t>Расчет показателя РБ</t>
    </r>
    <r>
      <rPr>
        <b/>
        <vertAlign val="subscript"/>
        <sz val="12"/>
        <rFont val="Times New Roman"/>
        <family val="1"/>
        <charset val="204"/>
      </rPr>
      <t>4.3.2.</t>
    </r>
    <r>
      <rPr>
        <b/>
        <sz val="12"/>
        <rFont val="Times New Roman"/>
        <family val="1"/>
        <charset val="204"/>
      </rPr>
      <t xml:space="preserve"> = 100 х Sb</t>
    </r>
    <r>
      <rPr>
        <b/>
        <vertAlign val="subscript"/>
        <sz val="12"/>
        <rFont val="Times New Roman"/>
        <family val="1"/>
        <charset val="204"/>
      </rPr>
      <t>отч</t>
    </r>
    <r>
      <rPr>
        <b/>
        <sz val="12"/>
        <rFont val="Times New Roman"/>
        <family val="1"/>
        <charset val="204"/>
      </rPr>
      <t xml:space="preserve"> / Sb</t>
    </r>
    <r>
      <rPr>
        <b/>
        <vertAlign val="subscript"/>
        <sz val="12"/>
        <rFont val="Times New Roman"/>
        <family val="1"/>
        <charset val="204"/>
      </rPr>
      <t>план</t>
    </r>
  </si>
  <si>
    <r>
      <t>Расчет показателя РБ</t>
    </r>
    <r>
      <rPr>
        <b/>
        <vertAlign val="subscript"/>
        <sz val="12"/>
        <rFont val="Times New Roman"/>
        <family val="1"/>
        <charset val="204"/>
      </rPr>
      <t xml:space="preserve">5.1. </t>
    </r>
    <r>
      <rPr>
        <b/>
        <sz val="12"/>
        <rFont val="Times New Roman"/>
        <family val="1"/>
        <charset val="204"/>
      </rPr>
      <t>= 100 х Св / С</t>
    </r>
  </si>
  <si>
    <r>
      <t xml:space="preserve">Данные итоговой суммы исполненных назначений по расходам в IV квартале отчетного финансового года по всем видам финансового обеспечения (деятельности) </t>
    </r>
    <r>
      <rPr>
        <b/>
        <sz val="12"/>
        <rFont val="Times New Roman"/>
        <family val="1"/>
        <charset val="204"/>
      </rPr>
      <t>(К</t>
    </r>
    <r>
      <rPr>
        <b/>
        <vertAlign val="subscript"/>
        <sz val="12"/>
        <rFont val="Times New Roman"/>
        <family val="1"/>
        <charset val="204"/>
      </rPr>
      <t>IV</t>
    </r>
    <r>
      <rPr>
        <b/>
        <sz val="12"/>
        <rFont val="Times New Roman"/>
        <family val="1"/>
        <charset val="204"/>
      </rPr>
      <t xml:space="preserve">) </t>
    </r>
    <r>
      <rPr>
        <sz val="12"/>
        <rFont val="Times New Roman"/>
        <family val="1"/>
        <charset val="204"/>
      </rPr>
      <t>(год-3 кв.)</t>
    </r>
  </si>
  <si>
    <t>Сведения по дебиторской и кредиторской задолженности учреждения по форме 0503769, утвержденной приказом Минфина России № 33н (составляется за отчетный период). 
Сведения, представляемые ФГБУ в соответствии с приказом Минфина России от 30.08.2010 № 98н «О предельно допустимом значении просроченной кредиторской задолженности федерального бюджетного учреждения, подведомственного Министерству финансов Российской Федерации, превышение которого влечет расторжение трудового договора с руководителем федерального бюджетного учреждения по инициативе работодателя в соответствии с Трудовым кодексом Российской Федерации» (далее – приказ Минфина России № 98н)</t>
  </si>
  <si>
    <r>
      <t>Расчет показателя РК</t>
    </r>
    <r>
      <rPr>
        <b/>
        <vertAlign val="subscript"/>
        <sz val="12"/>
        <rFont val="Times New Roman"/>
        <family val="1"/>
        <charset val="204"/>
      </rPr>
      <t xml:space="preserve">1.1.2. </t>
    </r>
    <r>
      <rPr>
        <b/>
        <sz val="12"/>
        <rFont val="Times New Roman"/>
        <family val="1"/>
        <charset val="204"/>
      </rPr>
      <t>= 100 х S / L</t>
    </r>
  </si>
  <si>
    <t xml:space="preserve">Текстовая часть Пояснительной записки к бюджетной отчетности за отчетный финансовый год по форме 0503160, утвержденной приказом Минфина России 
№ 191н
</t>
  </si>
  <si>
    <r>
      <t xml:space="preserve">Сумма изменений в бюджетную смету, связанных с экономией, образовавшейся в ходе исполнения  бюджетной сметы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1.1.2</t>
    </r>
    <r>
      <rPr>
        <b/>
        <sz val="12"/>
        <rFont val="Times New Roman"/>
        <family val="1"/>
        <charset val="204"/>
      </rPr>
      <t xml:space="preserve"> ) </t>
    </r>
  </si>
  <si>
    <r>
      <t xml:space="preserve">Полнота исполнения бюджетных обязательств на конец отчетного финансового года 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2.2.</t>
    </r>
    <r>
      <rPr>
        <b/>
        <sz val="12"/>
        <rFont val="Times New Roman"/>
        <family val="1"/>
        <charset val="204"/>
      </rPr>
      <t>)</t>
    </r>
  </si>
  <si>
    <r>
      <t xml:space="preserve">1) Кассовое исполнение расходов федерального бюджета на поставки товаров, оказание услуг, выполнение работ для государственных нужд в отчетном периоде </t>
    </r>
    <r>
      <rPr>
        <b/>
        <sz val="12"/>
        <rFont val="Times New Roman"/>
        <family val="1"/>
        <charset val="204"/>
      </rPr>
      <t>(K</t>
    </r>
    <r>
      <rPr>
        <b/>
        <vertAlign val="subscript"/>
        <sz val="12"/>
        <rFont val="Times New Roman"/>
        <family val="1"/>
        <charset val="204"/>
      </rPr>
      <t>контр</t>
    </r>
    <r>
      <rPr>
        <b/>
        <sz val="12"/>
        <rFont val="Times New Roman"/>
        <family val="1"/>
        <charset val="204"/>
      </rPr>
      <t>)</t>
    </r>
  </si>
  <si>
    <r>
      <t xml:space="preserve">2) Объем лимитов бюджетных обязательств на поставки товаров, оказание услуг, выполнение работ для государственных нужд (далее -  контрактуемые лимиты бюджетных обязательств) в отчетном финансовом году с учетом внесенных в них изменений </t>
    </r>
    <r>
      <rPr>
        <b/>
        <sz val="12"/>
        <rFont val="Times New Roman"/>
        <family val="1"/>
        <charset val="204"/>
      </rPr>
      <t>(L</t>
    </r>
    <r>
      <rPr>
        <b/>
        <vertAlign val="subscript"/>
        <sz val="12"/>
        <rFont val="Times New Roman"/>
        <family val="1"/>
        <charset val="204"/>
      </rPr>
      <t>контр</t>
    </r>
    <r>
      <rPr>
        <b/>
        <sz val="12"/>
        <rFont val="Times New Roman"/>
        <family val="1"/>
        <charset val="204"/>
      </rPr>
      <t>)</t>
    </r>
  </si>
  <si>
    <r>
      <t>Полнота исполнения  бюджетных обязательств на закупку  товаров, работ, услуг для государственных нужд на конец отчетного финансового года</t>
    </r>
    <r>
      <rPr>
        <b/>
        <sz val="12"/>
        <rFont val="Times New Roman"/>
        <family val="1"/>
        <charset val="204"/>
      </rPr>
      <t xml:space="preserve"> (РК</t>
    </r>
    <r>
      <rPr>
        <b/>
        <vertAlign val="subscript"/>
        <sz val="12"/>
        <rFont val="Times New Roman"/>
        <family val="1"/>
        <charset val="204"/>
      </rPr>
      <t>2.2.1.</t>
    </r>
    <r>
      <rPr>
        <b/>
        <sz val="12"/>
        <rFont val="Times New Roman"/>
        <family val="1"/>
        <charset val="204"/>
      </rPr>
      <t>)</t>
    </r>
  </si>
  <si>
    <r>
      <t xml:space="preserve">Динамика объема материальных запасов </t>
    </r>
    <r>
      <rPr>
        <b/>
        <sz val="12"/>
        <color theme="1"/>
        <rFont val="Times New Roman"/>
        <family val="1"/>
        <charset val="204"/>
      </rPr>
      <t>(РК</t>
    </r>
    <r>
      <rPr>
        <b/>
        <vertAlign val="subscript"/>
        <sz val="12"/>
        <color theme="1"/>
        <rFont val="Times New Roman"/>
        <family val="1"/>
        <charset val="204"/>
      </rPr>
      <t>3.1.</t>
    </r>
    <r>
      <rPr>
        <b/>
        <sz val="12"/>
        <color theme="1"/>
        <rFont val="Times New Roman"/>
        <family val="1"/>
        <charset val="204"/>
      </rPr>
      <t xml:space="preserve">) </t>
    </r>
  </si>
  <si>
    <r>
      <t>2) Кассовое исполнение расходов  по расчетам с поставщиками, исполнителями и подрядчиками в отчетном финансовом году</t>
    </r>
    <r>
      <rPr>
        <b/>
        <sz val="12"/>
        <rFont val="Times New Roman"/>
        <family val="1"/>
        <charset val="204"/>
      </rPr>
      <t xml:space="preserve"> (К</t>
    </r>
    <r>
      <rPr>
        <b/>
        <vertAlign val="subscript"/>
        <sz val="12"/>
        <rFont val="Times New Roman"/>
        <family val="1"/>
        <charset val="204"/>
      </rPr>
      <t>пост</t>
    </r>
    <r>
      <rPr>
        <b/>
        <sz val="12"/>
        <rFont val="Times New Roman"/>
        <family val="1"/>
        <charset val="204"/>
      </rPr>
      <t>)</t>
    </r>
  </si>
  <si>
    <r>
      <t xml:space="preserve">Объем дебиторской задолженности по расчетам с поставщиками, исполнителями и подрядчиками </t>
    </r>
    <r>
      <rPr>
        <b/>
        <sz val="12"/>
        <color theme="1"/>
        <rFont val="Times New Roman"/>
        <family val="1"/>
        <charset val="204"/>
      </rPr>
      <t>(РК</t>
    </r>
    <r>
      <rPr>
        <b/>
        <vertAlign val="subscript"/>
        <sz val="12"/>
        <color theme="1"/>
        <rFont val="Times New Roman"/>
        <family val="1"/>
        <charset val="204"/>
      </rPr>
      <t>3.2.1.</t>
    </r>
    <r>
      <rPr>
        <b/>
        <sz val="12"/>
        <color theme="1"/>
        <rFont val="Times New Roman"/>
        <family val="1"/>
        <charset val="204"/>
      </rPr>
      <t>)</t>
    </r>
  </si>
  <si>
    <r>
      <t xml:space="preserve">Объем дебиторской задолженности по доходам </t>
    </r>
    <r>
      <rPr>
        <b/>
        <sz val="12"/>
        <rFont val="Times New Roman"/>
        <family val="1"/>
        <charset val="204"/>
      </rPr>
      <t>(РК</t>
    </r>
    <r>
      <rPr>
        <b/>
        <sz val="8"/>
        <rFont val="Times New Roman"/>
        <family val="1"/>
        <charset val="204"/>
      </rPr>
      <t>3.1.2.</t>
    </r>
    <r>
      <rPr>
        <b/>
        <sz val="12"/>
        <rFont val="Times New Roman"/>
        <family val="1"/>
        <charset val="204"/>
      </rPr>
      <t>)</t>
    </r>
  </si>
  <si>
    <t>Сведения по дебиторской и кредиторской задолженности по форме 0503169, утвержденной приказом Минфина России № 191н</t>
  </si>
  <si>
    <r>
      <t xml:space="preserve">Динамика кредиторской  задолженности по расчетам с поставщиками, исполнителями  и подрядчиками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3.3.2.</t>
    </r>
    <r>
      <rPr>
        <b/>
        <sz val="12"/>
        <rFont val="Times New Roman"/>
        <family val="1"/>
        <charset val="204"/>
      </rPr>
      <t>)</t>
    </r>
  </si>
  <si>
    <r>
      <t xml:space="preserve"> Объем кредиторской задолженности по расчетам с с поставщиками, исполнителями и подрядчиками по состоянию на 1 января  отчетного года </t>
    </r>
    <r>
      <rPr>
        <b/>
        <sz val="12"/>
        <color theme="1"/>
        <rFont val="Times New Roman"/>
        <family val="1"/>
        <charset val="204"/>
      </rPr>
      <t>(Z</t>
    </r>
    <r>
      <rPr>
        <b/>
        <vertAlign val="subscript"/>
        <sz val="12"/>
        <color theme="1"/>
        <rFont val="Times New Roman"/>
        <family val="1"/>
        <charset val="204"/>
      </rPr>
      <t>постН</t>
    </r>
    <r>
      <rPr>
        <b/>
        <sz val="12"/>
        <color theme="1"/>
        <rFont val="Times New Roman"/>
        <family val="1"/>
        <charset val="204"/>
      </rPr>
      <t>)</t>
    </r>
  </si>
  <si>
    <r>
      <t xml:space="preserve">Объем кредиторской задолженности по расчетам с поставщиками, исполнителями и подрядчиками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3.3.1.</t>
    </r>
    <r>
      <rPr>
        <b/>
        <sz val="12"/>
        <rFont val="Times New Roman"/>
        <family val="1"/>
        <charset val="204"/>
      </rPr>
      <t>)</t>
    </r>
  </si>
  <si>
    <r>
      <t xml:space="preserve">1) Объем кредиторской задолженности по расчетам с поставщиками, исполнителями и подрядчиками  по состоянию на 1 января  года, следующего за отчетным годом </t>
    </r>
    <r>
      <rPr>
        <b/>
        <sz val="12"/>
        <rFont val="Times New Roman"/>
        <family val="1"/>
        <charset val="204"/>
      </rPr>
      <t>(Z</t>
    </r>
    <r>
      <rPr>
        <b/>
        <vertAlign val="subscript"/>
        <sz val="12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)</t>
    </r>
  </si>
  <si>
    <r>
      <t xml:space="preserve">2) Средний объем кассовых расходов за I-III квартал отчетного финансового года </t>
    </r>
    <r>
      <rPr>
        <b/>
        <sz val="12"/>
        <rFont val="Times New Roman"/>
        <family val="1"/>
        <charset val="204"/>
      </rPr>
      <t>(К</t>
    </r>
    <r>
      <rPr>
        <b/>
        <vertAlign val="subscript"/>
        <sz val="12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)</t>
    </r>
  </si>
  <si>
    <r>
      <t xml:space="preserve">Равномерность кассовых расходов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2.1.</t>
    </r>
    <r>
      <rPr>
        <b/>
        <sz val="12"/>
        <rFont val="Times New Roman"/>
        <family val="1"/>
        <charset val="204"/>
      </rPr>
      <t>)</t>
    </r>
  </si>
  <si>
    <r>
      <t xml:space="preserve"> 2) Объем дебиторской задолженности по расчетам с поставщиками, подрядчиками  и подрядчиками  по состоянию на 1 января  года, следующего за отчетным годом</t>
    </r>
    <r>
      <rPr>
        <b/>
        <sz val="12"/>
        <rFont val="Times New Roman"/>
        <family val="1"/>
        <charset val="204"/>
      </rPr>
      <t xml:space="preserve"> (V</t>
    </r>
    <r>
      <rPr>
        <b/>
        <vertAlign val="subscript"/>
        <sz val="12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)</t>
    </r>
  </si>
  <si>
    <r>
      <t>1) Объем дебиторской задолженности по расчетам с поставщиками, исполнителями  и подрядчиками по состоянию на 1 января  отчетного года</t>
    </r>
    <r>
      <rPr>
        <b/>
        <sz val="12"/>
        <rFont val="Times New Roman"/>
        <family val="1"/>
        <charset val="204"/>
      </rPr>
      <t xml:space="preserve"> (V</t>
    </r>
    <r>
      <rPr>
        <b/>
        <vertAlign val="subscript"/>
        <sz val="12"/>
        <rFont val="Times New Roman"/>
        <family val="1"/>
        <charset val="204"/>
      </rPr>
      <t>постН</t>
    </r>
    <r>
      <rPr>
        <b/>
        <sz val="12"/>
        <rFont val="Times New Roman"/>
        <family val="1"/>
        <charset val="204"/>
      </rPr>
      <t>)</t>
    </r>
  </si>
  <si>
    <t>Результаты контрольных мероприятий при осуществлении Минфином России внутреннего финансового аудита
Сведения о полноте и своевременности представления бюджетной отчетности (представляется структурным подразделением Минфина России)</t>
  </si>
  <si>
    <r>
      <t>Проведение инвентаризации.</t>
    </r>
    <r>
      <rPr>
        <vertAlign val="subscript"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Наличие в Пояснительной записке к бюджетной отчетности за отчетный финансовый год заполненной таблицы «Сведения о проведении инвентаризаций», содержание которой соответствует требованиям приказа Минфина России № 191н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4.2.</t>
    </r>
    <r>
      <rPr>
        <b/>
        <sz val="12"/>
        <rFont val="Times New Roman"/>
        <family val="1"/>
        <charset val="204"/>
      </rPr>
      <t>)</t>
    </r>
  </si>
  <si>
    <r>
      <t>Расчет показателя РК</t>
    </r>
    <r>
      <rPr>
        <b/>
        <vertAlign val="subscript"/>
        <sz val="12"/>
        <color theme="1"/>
        <rFont val="Times New Roman"/>
        <family val="1"/>
        <charset val="204"/>
      </rPr>
      <t>5.1.</t>
    </r>
    <r>
      <rPr>
        <b/>
        <sz val="12"/>
        <color theme="1"/>
        <rFont val="Times New Roman"/>
        <family val="1"/>
        <charset val="204"/>
      </rPr>
      <t xml:space="preserve"> = 100 х М</t>
    </r>
    <r>
      <rPr>
        <b/>
        <vertAlign val="subscript"/>
        <sz val="12"/>
        <color theme="1"/>
        <rFont val="Times New Roman"/>
        <family val="1"/>
        <charset val="204"/>
      </rPr>
      <t>отч</t>
    </r>
    <r>
      <rPr>
        <b/>
        <sz val="12"/>
        <color theme="1"/>
        <rFont val="Times New Roman"/>
        <family val="1"/>
        <charset val="204"/>
      </rPr>
      <t xml:space="preserve"> / М</t>
    </r>
    <r>
      <rPr>
        <b/>
        <vertAlign val="subscript"/>
        <sz val="12"/>
        <color theme="1"/>
        <rFont val="Times New Roman"/>
        <family val="1"/>
        <charset val="204"/>
      </rPr>
      <t>год</t>
    </r>
  </si>
  <si>
    <r>
      <t xml:space="preserve">Степень реализации мероприятий, предусмотренных планами о мерах по повышению эффективности расходования бюджетных средств </t>
    </r>
    <r>
      <rPr>
        <b/>
        <sz val="12"/>
        <color theme="1"/>
        <rFont val="Times New Roman"/>
        <family val="1"/>
        <charset val="204"/>
      </rPr>
      <t>(РК</t>
    </r>
    <r>
      <rPr>
        <b/>
        <vertAlign val="subscript"/>
        <sz val="12"/>
        <color theme="1"/>
        <rFont val="Times New Roman"/>
        <family val="1"/>
        <charset val="204"/>
      </rPr>
      <t>5.1.</t>
    </r>
    <r>
      <rPr>
        <b/>
        <sz val="12"/>
        <color theme="1"/>
        <rFont val="Times New Roman"/>
        <family val="1"/>
        <charset val="204"/>
      </rPr>
      <t>)</t>
    </r>
  </si>
  <si>
    <r>
      <t>Количество выполненных в отчетном периоде мероприятий, предусмотренных планом о мерах по повышению эффективности расходования бюджетных средств</t>
    </r>
    <r>
      <rPr>
        <b/>
        <sz val="12"/>
        <color theme="1"/>
        <rFont val="Times New Roman"/>
        <family val="1"/>
        <charset val="204"/>
      </rPr>
      <t xml:space="preserve"> (М</t>
    </r>
    <r>
      <rPr>
        <b/>
        <vertAlign val="subscript"/>
        <sz val="12"/>
        <color theme="1"/>
        <rFont val="Times New Roman"/>
        <family val="1"/>
        <charset val="204"/>
      </rPr>
      <t>отч</t>
    </r>
    <r>
      <rPr>
        <b/>
        <sz val="12"/>
        <color theme="1"/>
        <rFont val="Times New Roman"/>
        <family val="1"/>
        <charset val="204"/>
      </rPr>
      <t>)</t>
    </r>
  </si>
  <si>
    <r>
      <t xml:space="preserve"> Количество мероприятий, предусмотренных планом о мерах по повышению эффективности расходования бюджетных средств  на отчетный год </t>
    </r>
    <r>
      <rPr>
        <b/>
        <sz val="12"/>
        <color theme="1"/>
        <rFont val="Times New Roman"/>
        <family val="1"/>
        <charset val="204"/>
      </rPr>
      <t>(М</t>
    </r>
    <r>
      <rPr>
        <b/>
        <vertAlign val="subscript"/>
        <sz val="12"/>
        <color theme="1"/>
        <rFont val="Times New Roman"/>
        <family val="1"/>
        <charset val="204"/>
      </rPr>
      <t>год</t>
    </r>
    <r>
      <rPr>
        <b/>
        <sz val="12"/>
        <color theme="1"/>
        <rFont val="Times New Roman"/>
        <family val="1"/>
        <charset val="204"/>
      </rPr>
      <t>)</t>
    </r>
  </si>
  <si>
    <r>
      <t xml:space="preserve">Квалификация сотрудников финансового (финансово-экономического) подразделения ФКУ </t>
    </r>
    <r>
      <rPr>
        <b/>
        <sz val="12"/>
        <color theme="1"/>
        <rFont val="Times New Roman"/>
        <family val="1"/>
        <charset val="204"/>
      </rPr>
      <t>(РК</t>
    </r>
    <r>
      <rPr>
        <b/>
        <vertAlign val="subscript"/>
        <sz val="12"/>
        <color theme="1"/>
        <rFont val="Times New Roman"/>
        <family val="1"/>
        <charset val="204"/>
      </rPr>
      <t>7.1.</t>
    </r>
    <r>
      <rPr>
        <b/>
        <sz val="12"/>
        <color theme="1"/>
        <rFont val="Times New Roman"/>
        <family val="1"/>
        <charset val="204"/>
      </rPr>
      <t>)</t>
    </r>
  </si>
  <si>
    <r>
      <t>Фактическое количество сотрудников финансового (финансово-экономического) подразделения, имеющих дипломы о высшем профессиональном  образовании по состоянию на 1 января текущего года</t>
    </r>
    <r>
      <rPr>
        <b/>
        <sz val="12"/>
        <color theme="1"/>
        <rFont val="Times New Roman"/>
        <family val="2"/>
        <charset val="204"/>
      </rPr>
      <t xml:space="preserve"> (С</t>
    </r>
    <r>
      <rPr>
        <b/>
        <vertAlign val="subscript"/>
        <sz val="12"/>
        <color theme="1"/>
        <rFont val="Times New Roman"/>
        <family val="1"/>
        <charset val="204"/>
      </rPr>
      <t>в</t>
    </r>
    <r>
      <rPr>
        <b/>
        <sz val="12"/>
        <color theme="1"/>
        <rFont val="Times New Roman"/>
        <family val="2"/>
        <charset val="204"/>
      </rPr>
      <t>)</t>
    </r>
  </si>
  <si>
    <r>
      <t xml:space="preserve">Общее количество сотрудников финансового (финансово-экономического) подразделения по состоянию на 1 января текущего года </t>
    </r>
    <r>
      <rPr>
        <b/>
        <sz val="12"/>
        <color theme="1"/>
        <rFont val="Times New Roman"/>
        <family val="2"/>
        <charset val="204"/>
      </rPr>
      <t>(С)</t>
    </r>
  </si>
  <si>
    <r>
      <t>Объем кредиторской задолженности по расчетам с поставщиками,  исполнителями и подрядчиками по состоянию на 1 января  года, следующего за отчетным годом</t>
    </r>
    <r>
      <rPr>
        <b/>
        <sz val="12"/>
        <rFont val="Times New Roman"/>
        <family val="1"/>
        <charset val="204"/>
      </rPr>
      <t xml:space="preserve"> (Z</t>
    </r>
    <r>
      <rPr>
        <b/>
        <vertAlign val="subscript"/>
        <sz val="12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)</t>
    </r>
  </si>
  <si>
    <r>
      <t xml:space="preserve">Полнота, достоверность составления и своевременность представления бюджетной отчетности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3.4.</t>
    </r>
    <r>
      <rPr>
        <b/>
        <sz val="12"/>
        <rFont val="Times New Roman"/>
        <family val="1"/>
        <charset val="204"/>
      </rPr>
      <t xml:space="preserve">)                                                                              РК3.4. = </t>
    </r>
    <r>
      <rPr>
        <sz val="12"/>
        <rFont val="Times New Roman"/>
        <family val="1"/>
        <charset val="204"/>
      </rPr>
      <t>наличие фактов нарушения полноты, достоверности  составления и своевременности представления  бюджетной  отчетности</t>
    </r>
  </si>
  <si>
    <r>
      <t>Осуществление ФКУ мероприятий внутреннего финансового контроля в рамках реализации статьи 160.2-1 Бюджетного кодекса Российской Федерации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Наличие в текстовой части Пояснительной записки к бюджетной    отчетности об исполнении бюджетов бюджетной системы Российской Федерации (далее – бюджетная отчетность) за отчетный финансовый год сведений о результатах мероприятий внутреннего финансового контроля,  содержание которых соответствует требованиям приказа Минфина России № 191н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4.1.</t>
    </r>
    <r>
      <rPr>
        <b/>
        <sz val="12"/>
        <rFont val="Times New Roman"/>
        <family val="1"/>
        <charset val="204"/>
      </rPr>
      <t>)</t>
    </r>
  </si>
  <si>
    <t>Сведения по дебиторской и кредиторской задолженности по форме 0503169, утвержденной приказом Минфина России 
№ 191н.</t>
  </si>
  <si>
    <t xml:space="preserve"> Сведения о результатах мероприятий внутреннего государственного (муниципального) финансового контроля (таблица № 5 к Пояснительной записке (ф. 0503160) и 
Сведения о результатах внешнего государственного (муниципального) финансового контроля (таблица № 7 к Пояснительной записке (ф. 0503160), утвержденные приказом Минфина России № 191н.</t>
  </si>
  <si>
    <r>
      <t>Наличие фактов нарушений и недостатков, выявленных органами государственного финансового контроля (Счетная палата Российской Федерации, Росфиннадзор,  Федеральное казначейство) в ходе осуществления ими бюджетных полномочий, предусмотренных статьями 268.1, 269.1, 269.2 Бюджетного кодекса Российской Федерации.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</t>
    </r>
    <r>
      <rPr>
        <sz val="12"/>
        <rFont val="Times New Roman"/>
        <family val="1"/>
        <charset val="204"/>
      </rPr>
      <t xml:space="preserve">Количество и характер  недостатков и допущенных нарушений требований, установленных законодательством Российской Федераци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4.3.</t>
    </r>
    <r>
      <rPr>
        <b/>
        <sz val="12"/>
        <rFont val="Times New Roman"/>
        <family val="1"/>
        <charset val="204"/>
      </rPr>
      <t>)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</si>
  <si>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1.1.</t>
    </r>
    <r>
      <rPr>
        <sz val="11"/>
        <color theme="1"/>
        <rFont val="Times New Roman"/>
        <family val="1"/>
        <charset val="204"/>
      </rPr>
      <t xml:space="preserve">  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</si>
  <si>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1.2.</t>
    </r>
    <r>
      <rPr>
        <sz val="11"/>
        <color theme="1"/>
        <rFont val="Times New Roman"/>
        <family val="1"/>
        <charset val="204"/>
      </rPr>
      <t xml:space="preserve">  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</si>
  <si>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 xml:space="preserve">3.1. </t>
    </r>
    <r>
      <rPr>
        <sz val="11"/>
        <color theme="1"/>
        <rFont val="Times New Roman"/>
        <family val="1"/>
        <charset val="204"/>
      </rPr>
      <t xml:space="preserve"> 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</si>
  <si>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3.2.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</si>
  <si>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3.3.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</si>
  <si>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3.4.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</si>
  <si>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3.4.1.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</si>
  <si>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3.4.2.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</si>
  <si>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3.5.2.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</si>
  <si>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3.5.5.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</si>
  <si>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3.6.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</si>
  <si>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4.1.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</si>
  <si>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4.2.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</si>
  <si>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 xml:space="preserve">4.3. 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</si>
  <si>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4.3.1.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</si>
  <si>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4.3.2.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</si>
  <si>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5.1.</t>
    </r>
  </si>
  <si>
    <r>
      <t xml:space="preserve">Динамика дебиторской задолженности по расчетам с поставщиками, исполнителями  и подрядчиками </t>
    </r>
    <r>
      <rPr>
        <b/>
        <sz val="12"/>
        <rFont val="Times New Roman"/>
        <family val="1"/>
        <charset val="204"/>
      </rPr>
      <t>РК</t>
    </r>
    <r>
      <rPr>
        <b/>
        <vertAlign val="subscript"/>
        <sz val="12"/>
        <rFont val="Times New Roman"/>
        <family val="1"/>
        <charset val="204"/>
      </rPr>
      <t>3.2.2.</t>
    </r>
  </si>
  <si>
    <r>
      <t>Расчет показателя РК</t>
    </r>
    <r>
      <rPr>
        <b/>
        <vertAlign val="subscript"/>
        <sz val="12"/>
        <rFont val="Times New Roman"/>
        <family val="1"/>
        <charset val="204"/>
      </rPr>
      <t>2.1.</t>
    </r>
    <r>
      <rPr>
        <b/>
        <sz val="12"/>
        <rFont val="Times New Roman"/>
        <family val="1"/>
        <charset val="204"/>
      </rPr>
      <t xml:space="preserve"> = (К – K</t>
    </r>
    <r>
      <rPr>
        <b/>
        <vertAlign val="subscript"/>
        <sz val="12"/>
        <rFont val="Times New Roman"/>
        <family val="1"/>
        <charset val="204"/>
      </rPr>
      <t>ср.</t>
    </r>
    <r>
      <rPr>
        <b/>
        <sz val="12"/>
        <rFont val="Times New Roman"/>
        <family val="1"/>
        <charset val="204"/>
      </rPr>
      <t>) / K</t>
    </r>
    <r>
      <rPr>
        <b/>
        <vertAlign val="subscript"/>
        <sz val="12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 xml:space="preserve"> х 100</t>
    </r>
  </si>
  <si>
    <r>
      <t>Расчет показателя РК</t>
    </r>
    <r>
      <rPr>
        <b/>
        <vertAlign val="subscript"/>
        <sz val="12"/>
        <rFont val="Times New Roman"/>
        <family val="1"/>
        <charset val="204"/>
      </rPr>
      <t xml:space="preserve">2.2. </t>
    </r>
    <r>
      <rPr>
        <b/>
        <sz val="12"/>
        <rFont val="Times New Roman"/>
        <family val="1"/>
        <charset val="204"/>
      </rPr>
      <t>= K / L х 100</t>
    </r>
  </si>
  <si>
    <r>
      <t>Расчет показателя РК</t>
    </r>
    <r>
      <rPr>
        <b/>
        <vertAlign val="subscript"/>
        <sz val="12"/>
        <rFont val="Times New Roman"/>
        <family val="1"/>
        <charset val="204"/>
      </rPr>
      <t>2.2.1.</t>
    </r>
    <r>
      <rPr>
        <b/>
        <sz val="12"/>
        <rFont val="Times New Roman"/>
        <family val="1"/>
        <charset val="204"/>
      </rPr>
      <t xml:space="preserve"> = K</t>
    </r>
    <r>
      <rPr>
        <b/>
        <vertAlign val="subscript"/>
        <sz val="12"/>
        <rFont val="Times New Roman"/>
        <family val="1"/>
        <charset val="204"/>
      </rPr>
      <t>контр</t>
    </r>
    <r>
      <rPr>
        <b/>
        <sz val="12"/>
        <rFont val="Times New Roman"/>
        <family val="1"/>
        <charset val="204"/>
      </rPr>
      <t xml:space="preserve"> / L</t>
    </r>
    <r>
      <rPr>
        <b/>
        <vertAlign val="subscript"/>
        <sz val="12"/>
        <rFont val="Times New Roman"/>
        <family val="1"/>
        <charset val="204"/>
      </rPr>
      <t xml:space="preserve">контр  </t>
    </r>
    <r>
      <rPr>
        <b/>
        <sz val="12"/>
        <rFont val="Times New Roman"/>
        <family val="1"/>
        <charset val="204"/>
      </rPr>
      <t>х 100</t>
    </r>
  </si>
  <si>
    <r>
      <t>Расчет показателя РК</t>
    </r>
    <r>
      <rPr>
        <b/>
        <vertAlign val="subscript"/>
        <sz val="12"/>
        <color theme="1"/>
        <rFont val="Times New Roman"/>
        <family val="1"/>
        <charset val="204"/>
      </rPr>
      <t xml:space="preserve">3.1. </t>
    </r>
    <r>
      <rPr>
        <b/>
        <sz val="12"/>
        <color theme="1"/>
        <rFont val="Times New Roman"/>
        <family val="1"/>
        <charset val="204"/>
      </rPr>
      <t>= 100 х (МЗ</t>
    </r>
    <r>
      <rPr>
        <b/>
        <vertAlign val="sub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 xml:space="preserve"> - МЗ</t>
    </r>
    <r>
      <rPr>
        <b/>
        <vertAlign val="sub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) / МЗ</t>
    </r>
    <r>
      <rPr>
        <b/>
        <vertAlign val="subscript"/>
        <sz val="12"/>
        <color theme="1"/>
        <rFont val="Times New Roman"/>
        <family val="1"/>
        <charset val="204"/>
      </rPr>
      <t>0</t>
    </r>
  </si>
  <si>
    <r>
      <t>Расчет показателя РК</t>
    </r>
    <r>
      <rPr>
        <b/>
        <vertAlign val="subscript"/>
        <sz val="12"/>
        <color theme="1"/>
        <rFont val="Times New Roman"/>
        <family val="1"/>
        <charset val="204"/>
      </rPr>
      <t>3.2.1.</t>
    </r>
    <r>
      <rPr>
        <b/>
        <sz val="12"/>
        <color theme="1"/>
        <rFont val="Times New Roman"/>
        <family val="1"/>
        <charset val="204"/>
      </rPr>
      <t xml:space="preserve"> =  100 х V</t>
    </r>
    <r>
      <rPr>
        <b/>
        <vertAlign val="subscript"/>
        <sz val="12"/>
        <color theme="1"/>
        <rFont val="Times New Roman"/>
        <family val="1"/>
        <charset val="204"/>
      </rPr>
      <t xml:space="preserve">постК </t>
    </r>
    <r>
      <rPr>
        <b/>
        <sz val="12"/>
        <color theme="1"/>
        <rFont val="Times New Roman"/>
        <family val="1"/>
        <charset val="204"/>
      </rPr>
      <t>/ К</t>
    </r>
    <r>
      <rPr>
        <b/>
        <vertAlign val="subscript"/>
        <sz val="12"/>
        <color theme="1"/>
        <rFont val="Times New Roman"/>
        <family val="1"/>
        <charset val="204"/>
      </rPr>
      <t>пост</t>
    </r>
  </si>
  <si>
    <r>
      <t>Расчет показателя РК</t>
    </r>
    <r>
      <rPr>
        <b/>
        <vertAlign val="subscript"/>
        <sz val="12"/>
        <color theme="1"/>
        <rFont val="Times New Roman"/>
        <family val="1"/>
        <charset val="204"/>
      </rPr>
      <t>3.2.2.</t>
    </r>
    <r>
      <rPr>
        <b/>
        <sz val="12"/>
        <color theme="1"/>
        <rFont val="Times New Roman"/>
        <family val="1"/>
        <charset val="204"/>
      </rPr>
      <t xml:space="preserve"> =  100 х (V</t>
    </r>
    <r>
      <rPr>
        <b/>
        <vertAlign val="subscript"/>
        <sz val="12"/>
        <color theme="1"/>
        <rFont val="Times New Roman"/>
        <family val="1"/>
        <charset val="204"/>
      </rPr>
      <t xml:space="preserve">постН  </t>
    </r>
    <r>
      <rPr>
        <b/>
        <sz val="12"/>
        <color theme="1"/>
        <rFont val="Times New Roman"/>
        <family val="1"/>
        <charset val="204"/>
      </rPr>
      <t>-</t>
    </r>
    <r>
      <rPr>
        <b/>
        <vertAlign val="subscript"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V</t>
    </r>
    <r>
      <rPr>
        <b/>
        <vertAlign val="subscript"/>
        <sz val="12"/>
        <color theme="1"/>
        <rFont val="Times New Roman"/>
        <family val="1"/>
        <charset val="204"/>
      </rPr>
      <t>постК</t>
    </r>
    <r>
      <rPr>
        <b/>
        <sz val="12"/>
        <color theme="1"/>
        <rFont val="Times New Roman"/>
        <family val="1"/>
        <charset val="204"/>
      </rPr>
      <t>) / V</t>
    </r>
    <r>
      <rPr>
        <b/>
        <vertAlign val="subscript"/>
        <sz val="12"/>
        <color theme="1"/>
        <rFont val="Times New Roman"/>
        <family val="1"/>
        <charset val="204"/>
      </rPr>
      <t>постН</t>
    </r>
  </si>
  <si>
    <r>
      <t>Расчет показаителя РК</t>
    </r>
    <r>
      <rPr>
        <b/>
        <vertAlign val="subscript"/>
        <sz val="12"/>
        <rFont val="Times New Roman"/>
        <family val="1"/>
        <charset val="204"/>
      </rPr>
      <t xml:space="preserve">3.1.2. </t>
    </r>
    <r>
      <rPr>
        <b/>
        <sz val="12"/>
        <rFont val="Times New Roman"/>
        <family val="1"/>
        <charset val="204"/>
      </rPr>
      <t>= 100 х V</t>
    </r>
    <r>
      <rPr>
        <b/>
        <vertAlign val="subscript"/>
        <sz val="12"/>
        <rFont val="Times New Roman"/>
        <family val="1"/>
        <charset val="204"/>
      </rPr>
      <t xml:space="preserve">дох </t>
    </r>
    <r>
      <rPr>
        <b/>
        <sz val="12"/>
        <rFont val="Times New Roman"/>
        <family val="1"/>
        <charset val="204"/>
      </rPr>
      <t>/ К</t>
    </r>
    <r>
      <rPr>
        <b/>
        <vertAlign val="subscript"/>
        <sz val="12"/>
        <rFont val="Times New Roman"/>
        <family val="1"/>
        <charset val="204"/>
      </rPr>
      <t>д</t>
    </r>
  </si>
  <si>
    <r>
      <t>Расчет показателя РК</t>
    </r>
    <r>
      <rPr>
        <b/>
        <vertAlign val="subscript"/>
        <sz val="12"/>
        <rFont val="Times New Roman"/>
        <family val="1"/>
        <charset val="204"/>
      </rPr>
      <t>3.3.1.</t>
    </r>
    <r>
      <rPr>
        <b/>
        <sz val="12"/>
        <rFont val="Times New Roman"/>
        <family val="1"/>
        <charset val="204"/>
      </rPr>
      <t xml:space="preserve"> =  100 х Z</t>
    </r>
    <r>
      <rPr>
        <b/>
        <vertAlign val="subscript"/>
        <sz val="12"/>
        <rFont val="Times New Roman"/>
        <family val="1"/>
        <charset val="204"/>
      </rPr>
      <t xml:space="preserve">постК </t>
    </r>
    <r>
      <rPr>
        <b/>
        <sz val="12"/>
        <rFont val="Times New Roman"/>
        <family val="1"/>
        <charset val="204"/>
      </rPr>
      <t>/ К</t>
    </r>
  </si>
  <si>
    <r>
      <t>Расчет показателя РК</t>
    </r>
    <r>
      <rPr>
        <b/>
        <vertAlign val="subscript"/>
        <sz val="12"/>
        <rFont val="Times New Roman"/>
        <family val="1"/>
        <charset val="204"/>
      </rPr>
      <t xml:space="preserve">3.3.2. </t>
    </r>
    <r>
      <rPr>
        <b/>
        <sz val="12"/>
        <rFont val="Times New Roman"/>
        <family val="1"/>
        <charset val="204"/>
      </rPr>
      <t>= 100 х (Z</t>
    </r>
    <r>
      <rPr>
        <b/>
        <vertAlign val="subscript"/>
        <sz val="12"/>
        <rFont val="Times New Roman"/>
        <family val="1"/>
        <charset val="204"/>
      </rPr>
      <t>постН</t>
    </r>
    <r>
      <rPr>
        <b/>
        <sz val="12"/>
        <rFont val="Times New Roman"/>
        <family val="1"/>
        <charset val="204"/>
      </rPr>
      <t xml:space="preserve"> – Z</t>
    </r>
    <r>
      <rPr>
        <b/>
        <vertAlign val="subscript"/>
        <sz val="12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) / Z</t>
    </r>
    <r>
      <rPr>
        <b/>
        <vertAlign val="subscript"/>
        <sz val="12"/>
        <rFont val="Times New Roman"/>
        <family val="1"/>
        <charset val="204"/>
      </rPr>
      <t>постН</t>
    </r>
  </si>
  <si>
    <r>
      <t>Расчет показателя РК</t>
    </r>
    <r>
      <rPr>
        <b/>
        <vertAlign val="subscript"/>
        <sz val="12"/>
        <color theme="1"/>
        <rFont val="Times New Roman"/>
        <family val="1"/>
        <charset val="204"/>
      </rPr>
      <t xml:space="preserve">7.1. </t>
    </r>
    <r>
      <rPr>
        <b/>
        <sz val="12"/>
        <color theme="1"/>
        <rFont val="Times New Roman"/>
        <family val="1"/>
        <charset val="204"/>
      </rPr>
      <t>= 100 х С</t>
    </r>
    <r>
      <rPr>
        <b/>
        <vertAlign val="subscript"/>
        <sz val="12"/>
        <color theme="1"/>
        <rFont val="Times New Roman"/>
        <family val="1"/>
        <charset val="204"/>
      </rPr>
      <t xml:space="preserve">в </t>
    </r>
    <r>
      <rPr>
        <b/>
        <sz val="12"/>
        <color theme="1"/>
        <rFont val="Times New Roman"/>
        <family val="1"/>
        <charset val="204"/>
      </rPr>
      <t>/ С</t>
    </r>
  </si>
  <si>
    <r>
      <t>Расчет показателя РБ</t>
    </r>
    <r>
      <rPr>
        <b/>
        <vertAlign val="subscript"/>
        <sz val="12"/>
        <rFont val="Times New Roman"/>
        <family val="1"/>
        <charset val="204"/>
      </rPr>
      <t>3.5.1.</t>
    </r>
    <r>
      <rPr>
        <b/>
        <sz val="12"/>
        <rFont val="Times New Roman"/>
        <family val="1"/>
        <charset val="204"/>
      </rPr>
      <t>= 100 х Z</t>
    </r>
    <r>
      <rPr>
        <b/>
        <vertAlign val="subscript"/>
        <sz val="12"/>
        <rFont val="Times New Roman"/>
        <family val="1"/>
        <charset val="204"/>
      </rPr>
      <t xml:space="preserve">постК </t>
    </r>
    <r>
      <rPr>
        <b/>
        <sz val="12"/>
        <rFont val="Times New Roman"/>
        <family val="1"/>
        <charset val="204"/>
      </rPr>
      <t>/ К</t>
    </r>
  </si>
  <si>
    <r>
      <t>Расчет показщателя РБ</t>
    </r>
    <r>
      <rPr>
        <b/>
        <vertAlign val="subscript"/>
        <sz val="12"/>
        <rFont val="Times New Roman"/>
        <family val="1"/>
        <charset val="204"/>
      </rPr>
      <t xml:space="preserve">3.5.2. </t>
    </r>
    <r>
      <rPr>
        <b/>
        <sz val="12"/>
        <rFont val="Times New Roman"/>
        <family val="1"/>
        <charset val="204"/>
      </rPr>
      <t>= 100 х (Z</t>
    </r>
    <r>
      <rPr>
        <b/>
        <vertAlign val="subscript"/>
        <sz val="12"/>
        <rFont val="Times New Roman"/>
        <family val="1"/>
        <charset val="204"/>
      </rPr>
      <t xml:space="preserve">постН  </t>
    </r>
    <r>
      <rPr>
        <b/>
        <sz val="12"/>
        <rFont val="Times New Roman"/>
        <family val="1"/>
        <charset val="204"/>
      </rPr>
      <t>– Z</t>
    </r>
    <r>
      <rPr>
        <b/>
        <vertAlign val="subscript"/>
        <sz val="12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) / Z</t>
    </r>
    <r>
      <rPr>
        <b/>
        <vertAlign val="subscript"/>
        <sz val="12"/>
        <rFont val="Times New Roman"/>
        <family val="1"/>
        <charset val="204"/>
      </rPr>
      <t>постК</t>
    </r>
  </si>
  <si>
    <r>
      <t>Расчет показателя РБ</t>
    </r>
    <r>
      <rPr>
        <b/>
        <vertAlign val="subscript"/>
        <sz val="12"/>
        <rFont val="Times New Roman"/>
        <family val="1"/>
        <charset val="204"/>
      </rPr>
      <t xml:space="preserve">3.4.1. </t>
    </r>
    <r>
      <rPr>
        <b/>
        <sz val="12"/>
        <rFont val="Times New Roman"/>
        <family val="1"/>
        <charset val="204"/>
      </rPr>
      <t>=  100 х V</t>
    </r>
    <r>
      <rPr>
        <b/>
        <vertAlign val="subscript"/>
        <sz val="12"/>
        <rFont val="Times New Roman"/>
        <family val="1"/>
        <charset val="204"/>
      </rPr>
      <t xml:space="preserve">постК </t>
    </r>
    <r>
      <rPr>
        <b/>
        <sz val="12"/>
        <rFont val="Times New Roman"/>
        <family val="1"/>
        <charset val="204"/>
      </rPr>
      <t>/ К</t>
    </r>
    <r>
      <rPr>
        <b/>
        <vertAlign val="subscript"/>
        <sz val="12"/>
        <rFont val="Times New Roman"/>
        <family val="1"/>
        <charset val="204"/>
      </rPr>
      <t>пост</t>
    </r>
  </si>
  <si>
    <r>
      <t>Расчет показателя РБ</t>
    </r>
    <r>
      <rPr>
        <b/>
        <vertAlign val="subscript"/>
        <sz val="12"/>
        <rFont val="Times New Roman"/>
        <family val="1"/>
        <charset val="204"/>
      </rPr>
      <t>3.4.2 .</t>
    </r>
    <r>
      <rPr>
        <b/>
        <sz val="12"/>
        <rFont val="Times New Roman"/>
        <family val="1"/>
        <charset val="204"/>
      </rPr>
      <t>= 100 х (V</t>
    </r>
    <r>
      <rPr>
        <b/>
        <vertAlign val="subscript"/>
        <sz val="12"/>
        <rFont val="Times New Roman"/>
        <family val="1"/>
        <charset val="204"/>
      </rPr>
      <t>постН</t>
    </r>
    <r>
      <rPr>
        <b/>
        <sz val="12"/>
        <rFont val="Times New Roman"/>
        <family val="1"/>
        <charset val="204"/>
      </rPr>
      <t xml:space="preserve"> – V</t>
    </r>
    <r>
      <rPr>
        <b/>
        <vertAlign val="subscript"/>
        <sz val="12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) / V</t>
    </r>
    <r>
      <rPr>
        <b/>
        <vertAlign val="subscript"/>
        <sz val="12"/>
        <rFont val="Times New Roman"/>
        <family val="1"/>
        <charset val="204"/>
      </rPr>
      <t>постН</t>
    </r>
  </si>
  <si>
    <r>
      <t>Расчет покуазателя РБ</t>
    </r>
    <r>
      <rPr>
        <b/>
        <vertAlign val="subscript"/>
        <sz val="12"/>
        <rFont val="Times New Roman"/>
        <family val="1"/>
        <charset val="204"/>
      </rPr>
      <t xml:space="preserve">3.4.3. </t>
    </r>
    <r>
      <rPr>
        <b/>
        <sz val="12"/>
        <rFont val="Times New Roman"/>
        <family val="1"/>
        <charset val="204"/>
      </rPr>
      <t>= 100 х V</t>
    </r>
    <r>
      <rPr>
        <b/>
        <vertAlign val="subscript"/>
        <sz val="12"/>
        <rFont val="Times New Roman"/>
        <family val="1"/>
        <charset val="204"/>
      </rPr>
      <t>дох</t>
    </r>
    <r>
      <rPr>
        <b/>
        <sz val="12"/>
        <rFont val="Times New Roman"/>
        <family val="1"/>
        <charset val="204"/>
      </rPr>
      <t xml:space="preserve"> / К</t>
    </r>
    <r>
      <rPr>
        <b/>
        <vertAlign val="subscript"/>
        <sz val="12"/>
        <rFont val="Times New Roman"/>
        <family val="1"/>
        <charset val="204"/>
      </rPr>
      <t>д</t>
    </r>
    <r>
      <rPr>
        <b/>
        <sz val="12"/>
        <rFont val="Times New Roman"/>
        <family val="1"/>
        <charset val="204"/>
      </rPr>
      <t>)</t>
    </r>
  </si>
  <si>
    <r>
      <t>Расчет показателя РБ</t>
    </r>
    <r>
      <rPr>
        <b/>
        <vertAlign val="subscript"/>
        <sz val="12"/>
        <color theme="1"/>
        <rFont val="Times New Roman"/>
        <family val="1"/>
        <charset val="204"/>
      </rPr>
      <t>2.1.</t>
    </r>
    <r>
      <rPr>
        <b/>
        <sz val="12"/>
        <color theme="1"/>
        <rFont val="Times New Roman"/>
        <family val="1"/>
        <charset val="204"/>
      </rPr>
      <t xml:space="preserve"> = 100 х (V</t>
    </r>
    <r>
      <rPr>
        <b/>
        <vertAlign val="subscript"/>
        <sz val="12"/>
        <color theme="1"/>
        <rFont val="Times New Roman"/>
        <family val="1"/>
        <charset val="204"/>
      </rPr>
      <t>гз</t>
    </r>
    <r>
      <rPr>
        <b/>
        <sz val="12"/>
        <color theme="1"/>
        <rFont val="Times New Roman"/>
        <family val="1"/>
        <charset val="204"/>
      </rPr>
      <t xml:space="preserve"> – K</t>
    </r>
    <r>
      <rPr>
        <b/>
        <vertAlign val="subscript"/>
        <sz val="12"/>
        <color theme="1"/>
        <rFont val="Times New Roman"/>
        <family val="1"/>
        <charset val="204"/>
      </rPr>
      <t>с</t>
    </r>
    <r>
      <rPr>
        <b/>
        <sz val="12"/>
        <color theme="1"/>
        <rFont val="Times New Roman"/>
        <family val="1"/>
        <charset val="204"/>
      </rPr>
      <t>) / V</t>
    </r>
    <r>
      <rPr>
        <b/>
        <vertAlign val="subscript"/>
        <sz val="12"/>
        <color theme="1"/>
        <rFont val="Times New Roman"/>
        <family val="1"/>
        <charset val="204"/>
      </rPr>
      <t>гз</t>
    </r>
    <r>
      <rPr>
        <b/>
        <sz val="12"/>
        <color theme="1"/>
        <rFont val="Times New Roman"/>
        <family val="1"/>
        <charset val="204"/>
      </rPr>
      <t>)</t>
    </r>
  </si>
  <si>
    <r>
      <t>Расчет показателя РБ</t>
    </r>
    <r>
      <rPr>
        <b/>
        <vertAlign val="subscript"/>
        <sz val="12"/>
        <rFont val="Times New Roman"/>
        <family val="1"/>
        <charset val="204"/>
      </rPr>
      <t>2.2.</t>
    </r>
    <r>
      <rPr>
        <b/>
        <sz val="12"/>
        <rFont val="Times New Roman"/>
        <family val="1"/>
        <charset val="204"/>
      </rPr>
      <t xml:space="preserve"> = (К</t>
    </r>
    <r>
      <rPr>
        <b/>
        <vertAlign val="subscript"/>
        <sz val="12"/>
        <rFont val="Times New Roman"/>
        <family val="1"/>
        <charset val="204"/>
      </rPr>
      <t>IV</t>
    </r>
    <r>
      <rPr>
        <b/>
        <sz val="12"/>
        <rFont val="Times New Roman"/>
        <family val="1"/>
        <charset val="204"/>
      </rPr>
      <t xml:space="preserve"> - К</t>
    </r>
    <r>
      <rPr>
        <b/>
        <vertAlign val="subscript"/>
        <sz val="12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) / К</t>
    </r>
    <r>
      <rPr>
        <b/>
        <vertAlign val="subscript"/>
        <sz val="12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 xml:space="preserve"> х 100</t>
    </r>
  </si>
  <si>
    <r>
      <t>Расчет показателя РБ</t>
    </r>
    <r>
      <rPr>
        <b/>
        <vertAlign val="subscript"/>
        <sz val="12"/>
        <rFont val="Times New Roman"/>
        <family val="1"/>
        <charset val="204"/>
      </rPr>
      <t>2.3.</t>
    </r>
    <r>
      <rPr>
        <b/>
        <sz val="12"/>
        <rFont val="Times New Roman"/>
        <family val="1"/>
        <charset val="204"/>
      </rPr>
      <t xml:space="preserve"> = 100 х (L</t>
    </r>
    <r>
      <rPr>
        <b/>
        <vertAlign val="subscript"/>
        <sz val="12"/>
        <rFont val="Times New Roman"/>
        <family val="1"/>
        <charset val="204"/>
      </rPr>
      <t>гз</t>
    </r>
    <r>
      <rPr>
        <b/>
        <sz val="12"/>
        <rFont val="Times New Roman"/>
        <family val="1"/>
        <charset val="204"/>
      </rPr>
      <t xml:space="preserve"> – K</t>
    </r>
    <r>
      <rPr>
        <b/>
        <vertAlign val="subscript"/>
        <sz val="12"/>
        <rFont val="Times New Roman"/>
        <family val="1"/>
        <charset val="204"/>
      </rPr>
      <t>с</t>
    </r>
    <r>
      <rPr>
        <b/>
        <sz val="12"/>
        <rFont val="Times New Roman"/>
        <family val="1"/>
        <charset val="204"/>
      </rPr>
      <t>) / L</t>
    </r>
    <r>
      <rPr>
        <b/>
        <vertAlign val="subscript"/>
        <sz val="12"/>
        <rFont val="Times New Roman"/>
        <family val="1"/>
        <charset val="204"/>
      </rPr>
      <t>гз</t>
    </r>
  </si>
  <si>
    <r>
      <t>Расчет показателя РБ</t>
    </r>
    <r>
      <rPr>
        <b/>
        <vertAlign val="subscript"/>
        <sz val="12"/>
        <rFont val="Times New Roman"/>
        <family val="1"/>
        <charset val="204"/>
      </rPr>
      <t xml:space="preserve">1.2.2. </t>
    </r>
    <r>
      <rPr>
        <b/>
        <sz val="12"/>
        <rFont val="Times New Roman"/>
        <family val="1"/>
        <charset val="204"/>
      </rPr>
      <t>= 100 х S / L</t>
    </r>
  </si>
  <si>
    <r>
      <t>Сумма изменений в план финансово-хозяйственной деятельности, связанных с экономией, образовавшейся в ходе исполнения плана финансово-хозяйственной деятельности (РБ</t>
    </r>
    <r>
      <rPr>
        <b/>
        <vertAlign val="subscript"/>
        <sz val="12"/>
        <rFont val="Times New Roman"/>
        <family val="1"/>
        <charset val="204"/>
      </rPr>
      <t>1.2.2.</t>
    </r>
    <r>
      <rPr>
        <b/>
        <sz val="12"/>
        <rFont val="Times New Roman"/>
        <family val="1"/>
        <charset val="204"/>
      </rPr>
      <t>)</t>
    </r>
  </si>
  <si>
    <r>
      <t xml:space="preserve">Средний объем расходов ФГБУ за I-III кварталы отчетного финансового года по данным итоговой суммы исполненых назначений по расходам по всем видам финансового обеспечения (деятельности) </t>
    </r>
    <r>
      <rPr>
        <b/>
        <sz val="12"/>
        <rFont val="Times New Roman"/>
        <family val="1"/>
        <charset val="204"/>
      </rPr>
      <t>(K</t>
    </r>
    <r>
      <rPr>
        <b/>
        <vertAlign val="subscript"/>
        <sz val="12"/>
        <rFont val="Times New Roman"/>
        <family val="1"/>
        <charset val="204"/>
      </rPr>
      <t>ср.</t>
    </r>
    <r>
      <rPr>
        <b/>
        <sz val="12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 xml:space="preserve"> (объем за 9 мес/3)</t>
    </r>
  </si>
  <si>
    <r>
      <t>Е(РБ</t>
    </r>
    <r>
      <rPr>
        <vertAlign val="subscript"/>
        <sz val="9"/>
        <color rgb="FF007033"/>
        <rFont val="Times New Roman"/>
        <family val="1"/>
        <charset val="204"/>
      </rPr>
      <t>3.5.2.</t>
    </r>
    <r>
      <rPr>
        <sz val="9"/>
        <color rgb="FF007033"/>
        <rFont val="Times New Roman"/>
        <family val="1"/>
        <charset val="204"/>
      </rPr>
      <t>) = 5, в случае отсутствия роста кредиторской задолжности по состоянию на конец отчетного года  по сравнению с состоянием кредиторской задолжности на начало отчетного года; Е(РБ</t>
    </r>
    <r>
      <rPr>
        <vertAlign val="subscript"/>
        <sz val="9"/>
        <color rgb="FF007033"/>
        <rFont val="Times New Roman"/>
        <family val="1"/>
        <charset val="204"/>
      </rPr>
      <t>3.5.2.</t>
    </r>
    <r>
      <rPr>
        <sz val="9"/>
        <color rgb="FF007033"/>
        <rFont val="Times New Roman"/>
        <family val="1"/>
        <charset val="204"/>
      </rPr>
      <t>) = 4, при наличии роста кредиторской задолжности по состоянию на конец отчетного года по сравнению с состоянием задолжности на начало отчетного года, связанной с особенностями направления и характером деятельности;  Е(РБ</t>
    </r>
    <r>
      <rPr>
        <vertAlign val="subscript"/>
        <sz val="9"/>
        <color rgb="FF007033"/>
        <rFont val="Times New Roman"/>
        <family val="1"/>
        <charset val="204"/>
      </rPr>
      <t>3.5.2.</t>
    </r>
    <r>
      <rPr>
        <sz val="9"/>
        <color rgb="FF007033"/>
        <rFont val="Times New Roman"/>
        <family val="1"/>
        <charset val="204"/>
      </rPr>
      <t>) = 0, при наличии роста кредиторской задолжности по состоянию на конец отчетного года по сравнению с состоянием задолжности на начало отчетного года, не связанной с особенностями направления и характером деятельности</t>
    </r>
  </si>
  <si>
    <r>
      <t>Е (РК</t>
    </r>
    <r>
      <rPr>
        <vertAlign val="subscript"/>
        <sz val="9"/>
        <color rgb="FF007033"/>
        <rFont val="Times New Roman"/>
        <family val="2"/>
        <charset val="204"/>
      </rPr>
      <t>3.3.3.</t>
    </r>
    <r>
      <rPr>
        <sz val="9"/>
        <color rgb="FF007033"/>
        <rFont val="Times New Roman"/>
        <family val="2"/>
        <charset val="204"/>
      </rPr>
      <t>) = 5, в случае отсутствия просроченной кредиторской задолженности по оплате труда и начислениям на выплаты по оплате труда состоянию на 1 января года, следующего за отчетным годом; Е (РК</t>
    </r>
    <r>
      <rPr>
        <vertAlign val="subscript"/>
        <sz val="9"/>
        <color rgb="FF007033"/>
        <rFont val="Times New Roman"/>
        <family val="2"/>
        <charset val="204"/>
      </rPr>
      <t>3.3.3.</t>
    </r>
    <r>
      <rPr>
        <sz val="9"/>
        <color rgb="FF007033"/>
        <rFont val="Times New Roman"/>
        <family val="2"/>
        <charset val="204"/>
      </rPr>
      <t>) =0, при наличии просроченной кредиторской задолженности по оплате труда и начислениям на выплаты по оплате труда по состоянию на 1 января года, следующего за отчетным годом</t>
    </r>
  </si>
  <si>
    <r>
      <t>Е (РК</t>
    </r>
    <r>
      <rPr>
        <vertAlign val="subscript"/>
        <sz val="9"/>
        <color rgb="FF007033"/>
        <rFont val="Times New Roman"/>
        <family val="1"/>
        <charset val="204"/>
      </rPr>
      <t>3.4.</t>
    </r>
    <r>
      <rPr>
        <sz val="9"/>
        <color rgb="FF007033"/>
        <rFont val="Times New Roman"/>
        <family val="2"/>
        <charset val="204"/>
      </rPr>
      <t>) = 5,  в случае отсутствия фактов нарушения полноты, достоверности  составления и своевременности представления  бюджетной  отчетности; 
Е (РК</t>
    </r>
    <r>
      <rPr>
        <vertAlign val="subscript"/>
        <sz val="9"/>
        <color rgb="FF007033"/>
        <rFont val="Times New Roman"/>
        <family val="1"/>
        <charset val="204"/>
      </rPr>
      <t>3.4.</t>
    </r>
    <r>
      <rPr>
        <sz val="9"/>
        <color rgb="FF007033"/>
        <rFont val="Times New Roman"/>
        <family val="2"/>
        <charset val="204"/>
      </rPr>
      <t>) = 4,  при наличии не более 2-х фактов нарушений полноты, достоверности  составления и своевременности представления  бюджетной отчетности;
Е (РК</t>
    </r>
    <r>
      <rPr>
        <vertAlign val="subscript"/>
        <sz val="9"/>
        <color rgb="FF007033"/>
        <rFont val="Times New Roman"/>
        <family val="1"/>
        <charset val="204"/>
      </rPr>
      <t>3.4.</t>
    </r>
    <r>
      <rPr>
        <sz val="9"/>
        <color rgb="FF007033"/>
        <rFont val="Times New Roman"/>
        <family val="2"/>
        <charset val="204"/>
      </rPr>
      <t>) = 3,  при наличии не более 3-х фактов нарушений полноты, достоверности  составления и своевременности представления  бюджетной отчетности;
Е (РК</t>
    </r>
    <r>
      <rPr>
        <vertAlign val="subscript"/>
        <sz val="9"/>
        <color rgb="FF007033"/>
        <rFont val="Times New Roman"/>
        <family val="1"/>
        <charset val="204"/>
      </rPr>
      <t>3.4.</t>
    </r>
    <r>
      <rPr>
        <sz val="9"/>
        <color rgb="FF007033"/>
        <rFont val="Times New Roman"/>
        <family val="2"/>
        <charset val="204"/>
      </rPr>
      <t>) = 0,  при наличии более 4-х фактов нарушений полноты, достоверности  составления и своевременности представления бюджетной отчетности</t>
    </r>
  </si>
  <si>
    <r>
      <t>Е (РК</t>
    </r>
    <r>
      <rPr>
        <vertAlign val="subscript"/>
        <sz val="10"/>
        <color rgb="FF007033"/>
        <rFont val="Times New Roman"/>
        <family val="2"/>
        <charset val="204"/>
      </rPr>
      <t>3.3.5.</t>
    </r>
    <r>
      <rPr>
        <sz val="10"/>
        <color rgb="FF007033"/>
        <rFont val="Times New Roman"/>
        <family val="2"/>
        <charset val="204"/>
      </rPr>
      <t>) = 5, в случае отсутствия просроченной кредиторской задолженности по состоянию на 1 января года, следующего за отчетным годом
Е (РК</t>
    </r>
    <r>
      <rPr>
        <vertAlign val="subscript"/>
        <sz val="10"/>
        <color rgb="FF007033"/>
        <rFont val="Times New Roman"/>
        <family val="2"/>
        <charset val="204"/>
      </rPr>
      <t>3.3.5.</t>
    </r>
    <r>
      <rPr>
        <sz val="10"/>
        <color rgb="FF007033"/>
        <rFont val="Times New Roman"/>
        <family val="2"/>
        <charset val="204"/>
      </rPr>
      <t>) = 0, при наличии просроченной кредиторской задолженности по состоянию на 1 января года, следующего за отчетным годом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</si>
  <si>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3.5.1.</t>
    </r>
  </si>
  <si>
    <r>
      <rPr>
        <sz val="9"/>
        <rFont val="Wingdings"/>
        <charset val="2"/>
      </rPr>
      <t>(</t>
    </r>
    <r>
      <rPr>
        <sz val="9"/>
        <rFont val="Times New Roman"/>
        <family val="2"/>
        <charset val="204"/>
      </rPr>
      <t xml:space="preserve">  8-495-987-96-97 внутр. 96-97</t>
    </r>
  </si>
  <si>
    <t xml:space="preserve">СВЕДЕНИЯ О РЕЗУЛЬТАТАХ ГОДОВОГО МОНИТОРИНГА ФИНАНСОВОГО МЕНЕДЖМЕНТА ПОДВЕДОМСТВЕННЫХ МИНИСТЕРСТВУ ФИНАНСОВ РОССИЙСКОЙ ФЕДЕРАЦИИ ФЕДЕРАЛЬНЫХ ГОСУДАРСТВЕННЫХ УЧРЕЖДЕНИЙ                                             за 2016 год </t>
  </si>
  <si>
    <r>
      <t>Е (РБ</t>
    </r>
    <r>
      <rPr>
        <vertAlign val="subscript"/>
        <sz val="9"/>
        <color rgb="FF007033"/>
        <rFont val="Times New Roman"/>
        <family val="1"/>
        <charset val="204"/>
      </rPr>
      <t>3.5.5.</t>
    </r>
    <r>
      <rPr>
        <sz val="9"/>
        <color rgb="FF007033"/>
        <rFont val="Times New Roman"/>
        <family val="1"/>
        <charset val="204"/>
      </rPr>
      <t>) = 1, в случае отсутствия просроченной кредиторской задолжности по состоянию на 1 января года, следующего за отчетным;  Е (РБ</t>
    </r>
    <r>
      <rPr>
        <vertAlign val="subscript"/>
        <sz val="9"/>
        <color rgb="FF007033"/>
        <rFont val="Times New Roman"/>
        <family val="1"/>
        <charset val="204"/>
      </rPr>
      <t>3.5.5.</t>
    </r>
    <r>
      <rPr>
        <sz val="9"/>
        <color rgb="FF007033"/>
        <rFont val="Times New Roman"/>
        <family val="1"/>
        <charset val="204"/>
      </rPr>
      <t xml:space="preserve">) = 0, при наличии просроченной кредиторской задолжности по состоянию на 1 января года, следующего за отчетным                                   </t>
    </r>
  </si>
  <si>
    <r>
      <t>Е (РБ</t>
    </r>
    <r>
      <rPr>
        <vertAlign val="subscript"/>
        <sz val="9"/>
        <color rgb="FF007033"/>
        <rFont val="Times New Roman"/>
        <family val="1"/>
        <charset val="204"/>
      </rPr>
      <t>3.6.</t>
    </r>
    <r>
      <rPr>
        <sz val="9"/>
        <color rgb="FF007033"/>
        <rFont val="Times New Roman"/>
        <family val="1"/>
        <charset val="204"/>
      </rPr>
      <t>) = 5, в случае отсутствия фактов нарушения полноты, достоверности составления и своевременности представления бухгалтерской отчетности;  Е (РБ</t>
    </r>
    <r>
      <rPr>
        <vertAlign val="subscript"/>
        <sz val="9"/>
        <color rgb="FF007033"/>
        <rFont val="Times New Roman"/>
        <family val="1"/>
        <charset val="204"/>
      </rPr>
      <t>3.6.</t>
    </r>
    <r>
      <rPr>
        <sz val="9"/>
        <color rgb="FF007033"/>
        <rFont val="Times New Roman"/>
        <family val="1"/>
        <charset val="204"/>
      </rPr>
      <t>) = 4, при наличии не более двух фактов нарушения полноты, достоверности составления и своевременности представления бухгалтерской отчетности;                Е (РБ</t>
    </r>
    <r>
      <rPr>
        <vertAlign val="subscript"/>
        <sz val="9"/>
        <color rgb="FF007033"/>
        <rFont val="Times New Roman"/>
        <family val="1"/>
        <charset val="204"/>
      </rPr>
      <t>3.6.</t>
    </r>
    <r>
      <rPr>
        <sz val="9"/>
        <color rgb="FF007033"/>
        <rFont val="Times New Roman"/>
        <family val="1"/>
        <charset val="204"/>
      </rPr>
      <t>) = 3, при наличии не более трех фактов нарушения полноты, достоверности составления и своевременности представления бухгалтерской отчетности;  Е (РБ</t>
    </r>
    <r>
      <rPr>
        <vertAlign val="subscript"/>
        <sz val="9"/>
        <color rgb="FF007033"/>
        <rFont val="Times New Roman"/>
        <family val="1"/>
        <charset val="204"/>
      </rPr>
      <t>3.6.</t>
    </r>
    <r>
      <rPr>
        <sz val="9"/>
        <color rgb="FF007033"/>
        <rFont val="Times New Roman"/>
        <family val="1"/>
        <charset val="204"/>
      </rPr>
      <t>) = 0, при наличии  более четырех фактов нарушения полноты, достоверности составления и своевременности представления бухгалтерской отчетности</t>
    </r>
  </si>
  <si>
    <r>
      <t>Е (РБ</t>
    </r>
    <r>
      <rPr>
        <vertAlign val="subscript"/>
        <sz val="9"/>
        <color rgb="FF007033"/>
        <rFont val="Times New Roman"/>
        <family val="1"/>
        <charset val="204"/>
      </rPr>
      <t>4.2.</t>
    </r>
    <r>
      <rPr>
        <sz val="9"/>
        <color rgb="FF007033"/>
        <rFont val="Times New Roman"/>
        <family val="1"/>
        <charset val="204"/>
      </rPr>
      <t>) = 1, если таблица "Сведения о проведении инвентаризации" заполнена и содержание соответствует требованием приказа Минфина России от 25.03.2011 №33н; Е (РБ</t>
    </r>
    <r>
      <rPr>
        <vertAlign val="subscript"/>
        <sz val="9"/>
        <color rgb="FF007033"/>
        <rFont val="Times New Roman"/>
        <family val="1"/>
        <charset val="204"/>
      </rPr>
      <t>4.2.</t>
    </r>
    <r>
      <rPr>
        <sz val="9"/>
        <color rgb="FF007033"/>
        <rFont val="Times New Roman"/>
        <family val="1"/>
        <charset val="204"/>
      </rPr>
      <t>) = 0, если таблица "Сведения о проведении инвентаризации" не заполнена или содержание не соответствует требованием приказа Минфина России от 25.03.2011 №33н</t>
    </r>
  </si>
  <si>
    <r>
      <rPr>
        <sz val="9"/>
        <rFont val="Wingdings"/>
        <charset val="2"/>
      </rPr>
      <t>(</t>
    </r>
    <r>
      <rPr>
        <sz val="9"/>
        <rFont val="Times New Roman"/>
        <family val="2"/>
        <charset val="204"/>
      </rPr>
      <t xml:space="preserve">  8-495-987-96-97 вн. 96-97</t>
    </r>
  </si>
  <si>
    <r>
      <t>Е (РК</t>
    </r>
    <r>
      <rPr>
        <vertAlign val="subscript"/>
        <sz val="9"/>
        <color rgb="FF007033"/>
        <rFont val="Times New Roman"/>
        <family val="2"/>
        <charset val="204"/>
      </rPr>
      <t>4.2.</t>
    </r>
    <r>
      <rPr>
        <sz val="9"/>
        <color rgb="FF007033"/>
        <rFont val="Times New Roman"/>
        <family val="2"/>
        <charset val="204"/>
      </rPr>
      <t>) = 1, если таблица  «Сведения о проведении инвентаризации» заполнена и содержание соответствует требованиям приказа Минфина России № 191н;                                                           Е (РК</t>
    </r>
    <r>
      <rPr>
        <vertAlign val="subscript"/>
        <sz val="9"/>
        <color rgb="FF007033"/>
        <rFont val="Times New Roman"/>
        <family val="2"/>
        <charset val="204"/>
      </rPr>
      <t>4.2.</t>
    </r>
    <r>
      <rPr>
        <sz val="9"/>
        <color rgb="FF007033"/>
        <rFont val="Times New Roman"/>
        <family val="2"/>
        <charset val="204"/>
      </rPr>
      <t>) = 0, если таблица  «Сведения о проведении инвентаризации» не заполнена или содержание не соответствует требованиям приказа Минфина России № 191н</t>
    </r>
  </si>
  <si>
    <r>
      <t>Е (РК</t>
    </r>
    <r>
      <rPr>
        <vertAlign val="subscript"/>
        <sz val="11"/>
        <color rgb="FF007033"/>
        <rFont val="Times New Roman"/>
        <family val="2"/>
        <charset val="204"/>
      </rPr>
      <t>1.1.1.</t>
    </r>
    <r>
      <rPr>
        <sz val="11"/>
        <color rgb="FF007033"/>
        <rFont val="Times New Roman"/>
        <family val="2"/>
        <charset val="204"/>
      </rPr>
      <t>) = 5,  если РК</t>
    </r>
    <r>
      <rPr>
        <vertAlign val="subscript"/>
        <sz val="11"/>
        <color rgb="FF007033"/>
        <rFont val="Times New Roman"/>
        <family val="2"/>
        <charset val="204"/>
      </rPr>
      <t>1.1.1.</t>
    </r>
    <r>
      <rPr>
        <sz val="11"/>
        <color rgb="FF007033"/>
        <rFont val="Times New Roman"/>
        <family val="2"/>
        <charset val="204"/>
      </rPr>
      <t xml:space="preserve"> &lt;= 3;    Е (РК</t>
    </r>
    <r>
      <rPr>
        <vertAlign val="subscript"/>
        <sz val="11"/>
        <color rgb="FF007033"/>
        <rFont val="Times New Roman"/>
        <family val="2"/>
        <charset val="204"/>
      </rPr>
      <t>1.1.1.</t>
    </r>
    <r>
      <rPr>
        <sz val="11"/>
        <color rgb="FF007033"/>
        <rFont val="Times New Roman"/>
        <family val="2"/>
        <charset val="204"/>
      </rPr>
      <t>) = 0,  если РК</t>
    </r>
    <r>
      <rPr>
        <vertAlign val="subscript"/>
        <sz val="11"/>
        <color rgb="FF007033"/>
        <rFont val="Times New Roman"/>
        <family val="2"/>
        <charset val="204"/>
      </rPr>
      <t>1.1.1.</t>
    </r>
    <r>
      <rPr>
        <sz val="11"/>
        <color rgb="FF007033"/>
        <rFont val="Times New Roman"/>
        <family val="2"/>
        <charset val="204"/>
      </rPr>
      <t xml:space="preserve"> &gt; 3</t>
    </r>
  </si>
  <si>
    <r>
      <t>Е (РК</t>
    </r>
    <r>
      <rPr>
        <vertAlign val="subscript"/>
        <sz val="11"/>
        <color rgb="FF007033"/>
        <rFont val="Times New Roman"/>
        <family val="2"/>
        <charset val="204"/>
      </rPr>
      <t>1.1.2.</t>
    </r>
    <r>
      <rPr>
        <sz val="11"/>
        <color rgb="FF007033"/>
        <rFont val="Times New Roman"/>
        <family val="2"/>
        <charset val="204"/>
      </rPr>
      <t>) = 5,  если РК</t>
    </r>
    <r>
      <rPr>
        <vertAlign val="subscript"/>
        <sz val="11"/>
        <color rgb="FF007033"/>
        <rFont val="Times New Roman"/>
        <family val="2"/>
        <charset val="204"/>
      </rPr>
      <t>1.1.2.</t>
    </r>
    <r>
      <rPr>
        <sz val="11"/>
        <color rgb="FF007033"/>
        <rFont val="Times New Roman"/>
        <family val="2"/>
        <charset val="204"/>
      </rPr>
      <t xml:space="preserve"> &lt;= 15%;    Е (РК</t>
    </r>
    <r>
      <rPr>
        <vertAlign val="subscript"/>
        <sz val="11"/>
        <color rgb="FF007033"/>
        <rFont val="Times New Roman"/>
        <family val="2"/>
        <charset val="204"/>
      </rPr>
      <t>1.1.2.</t>
    </r>
    <r>
      <rPr>
        <sz val="11"/>
        <color rgb="FF007033"/>
        <rFont val="Times New Roman"/>
        <family val="2"/>
        <charset val="204"/>
      </rPr>
      <t>) = 0,  если РК</t>
    </r>
    <r>
      <rPr>
        <vertAlign val="subscript"/>
        <sz val="11"/>
        <color rgb="FF007033"/>
        <rFont val="Times New Roman"/>
        <family val="2"/>
        <charset val="204"/>
      </rPr>
      <t xml:space="preserve">1.1.2. </t>
    </r>
    <r>
      <rPr>
        <sz val="11"/>
        <color rgb="FF007033"/>
        <rFont val="Times New Roman"/>
        <family val="2"/>
        <charset val="204"/>
      </rPr>
      <t>&gt; 15%</t>
    </r>
  </si>
  <si>
    <r>
      <t xml:space="preserve">                        
Е (РК</t>
    </r>
    <r>
      <rPr>
        <vertAlign val="subscript"/>
        <sz val="11"/>
        <color rgb="FF007033"/>
        <rFont val="Times New Roman"/>
        <family val="2"/>
        <charset val="204"/>
      </rPr>
      <t>1.2.</t>
    </r>
    <r>
      <rPr>
        <sz val="11"/>
        <color rgb="FF007033"/>
        <rFont val="Times New Roman"/>
        <family val="2"/>
        <charset val="204"/>
      </rPr>
      <t>) = 2,  если Дн = 0;    Е (РК</t>
    </r>
    <r>
      <rPr>
        <vertAlign val="subscript"/>
        <sz val="11"/>
        <color rgb="FF007033"/>
        <rFont val="Times New Roman"/>
        <family val="2"/>
        <charset val="204"/>
      </rPr>
      <t>1.2.</t>
    </r>
    <r>
      <rPr>
        <sz val="11"/>
        <color rgb="FF007033"/>
        <rFont val="Times New Roman"/>
        <family val="2"/>
        <charset val="204"/>
      </rPr>
      <t xml:space="preserve">) = 0,  если Дн &gt; = 1
</t>
    </r>
  </si>
  <si>
    <r>
      <t>Е (РК</t>
    </r>
    <r>
      <rPr>
        <vertAlign val="subscript"/>
        <sz val="10"/>
        <color rgb="FF007033"/>
        <rFont val="Times New Roman"/>
        <family val="2"/>
        <charset val="204"/>
      </rPr>
      <t>3.1.1.</t>
    </r>
    <r>
      <rPr>
        <sz val="10"/>
        <color rgb="FF007033"/>
        <rFont val="Times New Roman"/>
        <family val="2"/>
        <charset val="204"/>
      </rPr>
      <t>) = 5,  если РК</t>
    </r>
    <r>
      <rPr>
        <vertAlign val="subscript"/>
        <sz val="10"/>
        <color rgb="FF007033"/>
        <rFont val="Times New Roman"/>
        <family val="2"/>
        <charset val="204"/>
      </rPr>
      <t>3.1.1.</t>
    </r>
    <r>
      <rPr>
        <sz val="10"/>
        <color rgb="FF007033"/>
        <rFont val="Times New Roman"/>
        <family val="2"/>
        <charset val="204"/>
      </rPr>
      <t xml:space="preserve"> =&gt; 95%;    Е (РК</t>
    </r>
    <r>
      <rPr>
        <vertAlign val="subscript"/>
        <sz val="10"/>
        <color rgb="FF007033"/>
        <rFont val="Times New Roman"/>
        <family val="2"/>
        <charset val="204"/>
      </rPr>
      <t>3.1.1.</t>
    </r>
    <r>
      <rPr>
        <sz val="10"/>
        <color rgb="FF007033"/>
        <rFont val="Times New Roman"/>
        <family val="2"/>
        <charset val="204"/>
      </rPr>
      <t>) = 0,  если РК</t>
    </r>
    <r>
      <rPr>
        <vertAlign val="subscript"/>
        <sz val="10"/>
        <color rgb="FF007033"/>
        <rFont val="Times New Roman"/>
        <family val="2"/>
        <charset val="204"/>
      </rPr>
      <t xml:space="preserve">3.1.1 . </t>
    </r>
    <r>
      <rPr>
        <sz val="10"/>
        <color rgb="FF007033"/>
        <rFont val="Times New Roman"/>
        <family val="2"/>
        <charset val="204"/>
      </rPr>
      <t>&lt; 95%</t>
    </r>
  </si>
  <si>
    <r>
      <t>Е (РК</t>
    </r>
    <r>
      <rPr>
        <vertAlign val="subscript"/>
        <sz val="10"/>
        <color rgb="FF007033"/>
        <rFont val="Times New Roman"/>
        <family val="2"/>
        <charset val="204"/>
      </rPr>
      <t>2.2.1.</t>
    </r>
    <r>
      <rPr>
        <sz val="10"/>
        <color rgb="FF007033"/>
        <rFont val="Times New Roman"/>
        <family val="2"/>
        <charset val="204"/>
      </rPr>
      <t>) = 5,  если РК</t>
    </r>
    <r>
      <rPr>
        <vertAlign val="subscript"/>
        <sz val="10"/>
        <color rgb="FF007033"/>
        <rFont val="Times New Roman"/>
        <family val="2"/>
        <charset val="204"/>
      </rPr>
      <t xml:space="preserve">2.2.1. </t>
    </r>
    <r>
      <rPr>
        <sz val="10"/>
        <color rgb="FF007033"/>
        <rFont val="Times New Roman"/>
        <family val="2"/>
        <charset val="204"/>
      </rPr>
      <t>=&gt; 95%;    Е (РК</t>
    </r>
    <r>
      <rPr>
        <vertAlign val="subscript"/>
        <sz val="10"/>
        <color rgb="FF007033"/>
        <rFont val="Times New Roman"/>
        <family val="2"/>
        <charset val="204"/>
      </rPr>
      <t>2.2.1.</t>
    </r>
    <r>
      <rPr>
        <sz val="10"/>
        <color rgb="FF007033"/>
        <rFont val="Times New Roman"/>
        <family val="2"/>
        <charset val="204"/>
      </rPr>
      <t>) = 0,  если РК</t>
    </r>
    <r>
      <rPr>
        <vertAlign val="subscript"/>
        <sz val="10"/>
        <color rgb="FF007033"/>
        <rFont val="Times New Roman"/>
        <family val="2"/>
        <charset val="204"/>
      </rPr>
      <t>3.1.2.</t>
    </r>
    <r>
      <rPr>
        <sz val="10"/>
        <color rgb="FF007033"/>
        <rFont val="Times New Roman"/>
        <family val="2"/>
        <charset val="204"/>
      </rPr>
      <t xml:space="preserve"> &lt; 95%</t>
    </r>
  </si>
  <si>
    <r>
      <t xml:space="preserve">                           Е (РК</t>
    </r>
    <r>
      <rPr>
        <vertAlign val="subscript"/>
        <sz val="10"/>
        <color rgb="FF007033"/>
        <rFont val="Times New Roman"/>
        <family val="2"/>
        <charset val="204"/>
      </rPr>
      <t>2.3.1.</t>
    </r>
    <r>
      <rPr>
        <sz val="10"/>
        <color rgb="FF007033"/>
        <rFont val="Times New Roman"/>
        <family val="2"/>
        <charset val="204"/>
      </rPr>
      <t>)  = 5,  если Дн = 0;    Е (РК</t>
    </r>
    <r>
      <rPr>
        <vertAlign val="subscript"/>
        <sz val="10"/>
        <color rgb="FF007033"/>
        <rFont val="Times New Roman"/>
        <family val="2"/>
        <charset val="204"/>
      </rPr>
      <t>2.3.1.</t>
    </r>
    <r>
      <rPr>
        <sz val="10"/>
        <color rgb="FF007033"/>
        <rFont val="Times New Roman"/>
        <family val="2"/>
        <charset val="204"/>
      </rPr>
      <t>) = 0,  если Дн =&gt; 1</t>
    </r>
  </si>
  <si>
    <r>
      <t>Е (РК</t>
    </r>
    <r>
      <rPr>
        <vertAlign val="subscript"/>
        <sz val="10"/>
        <color rgb="FF007033"/>
        <rFont val="Times New Roman"/>
        <family val="2"/>
        <charset val="204"/>
      </rPr>
      <t>2.3.2.</t>
    </r>
    <r>
      <rPr>
        <sz val="10"/>
        <color rgb="FF007033"/>
        <rFont val="Times New Roman"/>
        <family val="2"/>
        <charset val="204"/>
      </rPr>
      <t>) = 5,  если Д = 0;    Е (РК</t>
    </r>
    <r>
      <rPr>
        <vertAlign val="subscript"/>
        <sz val="10"/>
        <color rgb="FF007033"/>
        <rFont val="Times New Roman"/>
        <family val="2"/>
        <charset val="204"/>
      </rPr>
      <t>2.3.2.</t>
    </r>
    <r>
      <rPr>
        <sz val="10"/>
        <color rgb="FF007033"/>
        <rFont val="Times New Roman"/>
        <family val="2"/>
        <charset val="204"/>
      </rPr>
      <t>) = 0,  если Д = &gt; 1</t>
    </r>
  </si>
  <si>
    <r>
      <t>Е (РК</t>
    </r>
    <r>
      <rPr>
        <vertAlign val="subscript"/>
        <sz val="10"/>
        <color rgb="FF007033"/>
        <rFont val="Times New Roman"/>
        <family val="1"/>
        <charset val="204"/>
      </rPr>
      <t>3.1.</t>
    </r>
    <r>
      <rPr>
        <sz val="10"/>
        <color rgb="FF007033"/>
        <rFont val="Times New Roman"/>
        <family val="1"/>
        <charset val="204"/>
      </rPr>
      <t>) = 5,  если РК</t>
    </r>
    <r>
      <rPr>
        <vertAlign val="subscript"/>
        <sz val="10"/>
        <color rgb="FF007033"/>
        <rFont val="Times New Roman"/>
        <family val="1"/>
        <charset val="204"/>
      </rPr>
      <t>3.1.</t>
    </r>
    <r>
      <rPr>
        <sz val="10"/>
        <color rgb="FF007033"/>
        <rFont val="Times New Roman"/>
        <family val="1"/>
        <charset val="204"/>
      </rPr>
      <t>&lt;= Уи %;    Е (РК</t>
    </r>
    <r>
      <rPr>
        <vertAlign val="subscript"/>
        <sz val="10"/>
        <color rgb="FF007033"/>
        <rFont val="Times New Roman"/>
        <family val="1"/>
        <charset val="204"/>
      </rPr>
      <t>3.1.</t>
    </r>
    <r>
      <rPr>
        <sz val="10"/>
        <color rgb="FF007033"/>
        <rFont val="Times New Roman"/>
        <family val="1"/>
        <charset val="204"/>
      </rPr>
      <t>) = 0,  если РК</t>
    </r>
    <r>
      <rPr>
        <vertAlign val="subscript"/>
        <sz val="10"/>
        <color rgb="FF007033"/>
        <rFont val="Times New Roman"/>
        <family val="1"/>
        <charset val="204"/>
      </rPr>
      <t>3.1.</t>
    </r>
    <r>
      <rPr>
        <sz val="10"/>
        <color rgb="FF007033"/>
        <rFont val="Times New Roman"/>
        <family val="1"/>
        <charset val="204"/>
      </rPr>
      <t xml:space="preserve"> &gt; Уи% </t>
    </r>
  </si>
  <si>
    <r>
      <t>Е (РК</t>
    </r>
    <r>
      <rPr>
        <vertAlign val="subscript"/>
        <sz val="10"/>
        <color rgb="FF007033"/>
        <rFont val="Times New Roman"/>
        <family val="1"/>
        <charset val="204"/>
      </rPr>
      <t>3.2.1.</t>
    </r>
    <r>
      <rPr>
        <sz val="10"/>
        <color rgb="FF007033"/>
        <rFont val="Times New Roman"/>
        <family val="1"/>
        <charset val="204"/>
      </rPr>
      <t>) = 5, если РК</t>
    </r>
    <r>
      <rPr>
        <vertAlign val="subscript"/>
        <sz val="10"/>
        <color rgb="FF007033"/>
        <rFont val="Times New Roman"/>
        <family val="1"/>
        <charset val="204"/>
      </rPr>
      <t>3.2.1.</t>
    </r>
    <r>
      <rPr>
        <sz val="10"/>
        <color rgb="FF007033"/>
        <rFont val="Times New Roman"/>
        <family val="1"/>
        <charset val="204"/>
      </rPr>
      <t xml:space="preserve"> &lt;= 0,0 %;    Е (РК</t>
    </r>
    <r>
      <rPr>
        <vertAlign val="subscript"/>
        <sz val="10"/>
        <color rgb="FF007033"/>
        <rFont val="Times New Roman"/>
        <family val="1"/>
        <charset val="204"/>
      </rPr>
      <t>3.2.1.</t>
    </r>
    <r>
      <rPr>
        <sz val="10"/>
        <color rgb="FF007033"/>
        <rFont val="Times New Roman"/>
        <family val="1"/>
        <charset val="204"/>
      </rPr>
      <t>) = 3, если 0,0% &lt; РК</t>
    </r>
    <r>
      <rPr>
        <vertAlign val="subscript"/>
        <sz val="10"/>
        <color rgb="FF007033"/>
        <rFont val="Times New Roman"/>
        <family val="1"/>
        <charset val="204"/>
      </rPr>
      <t xml:space="preserve">3.2.1. </t>
    </r>
    <r>
      <rPr>
        <sz val="10"/>
        <color rgb="FF007033"/>
        <rFont val="Times New Roman"/>
        <family val="1"/>
        <charset val="204"/>
      </rPr>
      <t>&lt;= 0,5%;
Е (РК</t>
    </r>
    <r>
      <rPr>
        <vertAlign val="subscript"/>
        <sz val="10"/>
        <color rgb="FF007033"/>
        <rFont val="Times New Roman"/>
        <family val="1"/>
        <charset val="204"/>
      </rPr>
      <t>3.2.1.)</t>
    </r>
    <r>
      <rPr>
        <sz val="10"/>
        <color rgb="FF007033"/>
        <rFont val="Times New Roman"/>
        <family val="1"/>
        <charset val="204"/>
      </rPr>
      <t xml:space="preserve"> = 0, если РК</t>
    </r>
    <r>
      <rPr>
        <vertAlign val="subscript"/>
        <sz val="10"/>
        <color rgb="FF007033"/>
        <rFont val="Times New Roman"/>
        <family val="1"/>
        <charset val="204"/>
      </rPr>
      <t xml:space="preserve">3.2.1. </t>
    </r>
    <r>
      <rPr>
        <sz val="10"/>
        <color rgb="FF007033"/>
        <rFont val="Times New Roman"/>
        <family val="1"/>
        <charset val="204"/>
      </rPr>
      <t>&gt; 0,5 %</t>
    </r>
  </si>
  <si>
    <r>
      <t>Е (РК</t>
    </r>
    <r>
      <rPr>
        <vertAlign val="subscript"/>
        <sz val="10"/>
        <color rgb="FF007033"/>
        <rFont val="Times New Roman"/>
        <family val="2"/>
        <charset val="204"/>
      </rPr>
      <t>3.2.3.)</t>
    </r>
    <r>
      <rPr>
        <sz val="10"/>
        <color rgb="FF007033"/>
        <rFont val="Times New Roman"/>
        <family val="2"/>
        <charset val="204"/>
      </rPr>
      <t xml:space="preserve"> = 5, если РК</t>
    </r>
    <r>
      <rPr>
        <vertAlign val="subscript"/>
        <sz val="10"/>
        <color rgb="FF007033"/>
        <rFont val="Times New Roman"/>
        <family val="2"/>
        <charset val="204"/>
      </rPr>
      <t xml:space="preserve">3.2.3. </t>
    </r>
    <r>
      <rPr>
        <sz val="10"/>
        <color rgb="FF007033"/>
        <rFont val="Times New Roman"/>
        <family val="2"/>
        <charset val="204"/>
      </rPr>
      <t>&lt;= 1,5 %;    Е (РК</t>
    </r>
    <r>
      <rPr>
        <vertAlign val="subscript"/>
        <sz val="10"/>
        <color rgb="FF007033"/>
        <rFont val="Times New Roman"/>
        <family val="2"/>
        <charset val="204"/>
      </rPr>
      <t>3.2.3.</t>
    </r>
    <r>
      <rPr>
        <sz val="10"/>
        <color rgb="FF007033"/>
        <rFont val="Times New Roman"/>
        <family val="2"/>
        <charset val="204"/>
      </rPr>
      <t>) = 3, если 1,5% &lt; РК</t>
    </r>
    <r>
      <rPr>
        <vertAlign val="subscript"/>
        <sz val="10"/>
        <color rgb="FF007033"/>
        <rFont val="Times New Roman"/>
        <family val="2"/>
        <charset val="204"/>
      </rPr>
      <t xml:space="preserve">3.2.3. </t>
    </r>
    <r>
      <rPr>
        <sz val="10"/>
        <color rgb="FF007033"/>
        <rFont val="Times New Roman"/>
        <family val="2"/>
        <charset val="204"/>
      </rPr>
      <t>&lt;= 2,0%;    Е (РК</t>
    </r>
    <r>
      <rPr>
        <vertAlign val="subscript"/>
        <sz val="10"/>
        <color rgb="FF007033"/>
        <rFont val="Times New Roman"/>
        <family val="2"/>
        <charset val="204"/>
      </rPr>
      <t>3.2.3.</t>
    </r>
    <r>
      <rPr>
        <sz val="10"/>
        <color rgb="FF007033"/>
        <rFont val="Times New Roman"/>
        <family val="2"/>
        <charset val="204"/>
      </rPr>
      <t>) = 0, если РК</t>
    </r>
    <r>
      <rPr>
        <vertAlign val="subscript"/>
        <sz val="10"/>
        <color rgb="FF007033"/>
        <rFont val="Times New Roman"/>
        <family val="2"/>
        <charset val="204"/>
      </rPr>
      <t>3.2.3.</t>
    </r>
    <r>
      <rPr>
        <sz val="10"/>
        <color rgb="FF007033"/>
        <rFont val="Times New Roman"/>
        <family val="2"/>
        <charset val="204"/>
      </rPr>
      <t xml:space="preserve"> &gt; 2,0%</t>
    </r>
  </si>
  <si>
    <r>
      <t xml:space="preserve">
Е (РК</t>
    </r>
    <r>
      <rPr>
        <vertAlign val="subscript"/>
        <sz val="10"/>
        <color rgb="FF007033"/>
        <rFont val="Times New Roman"/>
        <family val="2"/>
        <charset val="204"/>
      </rPr>
      <t>3.3.1.</t>
    </r>
    <r>
      <rPr>
        <sz val="10"/>
        <color rgb="FF007033"/>
        <rFont val="Times New Roman"/>
        <family val="2"/>
        <charset val="204"/>
      </rPr>
      <t>) = 5, если РК</t>
    </r>
    <r>
      <rPr>
        <vertAlign val="subscript"/>
        <sz val="10"/>
        <color rgb="FF007033"/>
        <rFont val="Times New Roman"/>
        <family val="2"/>
        <charset val="204"/>
      </rPr>
      <t>3.3.1.</t>
    </r>
    <r>
      <rPr>
        <sz val="10"/>
        <color rgb="FF007033"/>
        <rFont val="Times New Roman"/>
        <family val="2"/>
        <charset val="204"/>
      </rPr>
      <t xml:space="preserve"> &lt;= 1,5 %;    Е (РК</t>
    </r>
    <r>
      <rPr>
        <vertAlign val="subscript"/>
        <sz val="10"/>
        <color rgb="FF007033"/>
        <rFont val="Times New Roman"/>
        <family val="2"/>
        <charset val="204"/>
      </rPr>
      <t>3.3.1.</t>
    </r>
    <r>
      <rPr>
        <sz val="10"/>
        <color rgb="FF007033"/>
        <rFont val="Times New Roman"/>
        <family val="2"/>
        <charset val="204"/>
      </rPr>
      <t>) = 3, если 1, 5% &lt; РК</t>
    </r>
    <r>
      <rPr>
        <vertAlign val="subscript"/>
        <sz val="10"/>
        <color rgb="FF007033"/>
        <rFont val="Times New Roman"/>
        <family val="2"/>
        <charset val="204"/>
      </rPr>
      <t>3.3.1.</t>
    </r>
    <r>
      <rPr>
        <sz val="10"/>
        <color rgb="FF007033"/>
        <rFont val="Times New Roman"/>
        <family val="2"/>
        <charset val="204"/>
      </rPr>
      <t>&lt;= 2,0%;    Е (РК</t>
    </r>
    <r>
      <rPr>
        <vertAlign val="subscript"/>
        <sz val="10"/>
        <color rgb="FF007033"/>
        <rFont val="Times New Roman"/>
        <family val="2"/>
        <charset val="204"/>
      </rPr>
      <t>3.3.1.</t>
    </r>
    <r>
      <rPr>
        <sz val="10"/>
        <color rgb="FF007033"/>
        <rFont val="Times New Roman"/>
        <family val="2"/>
        <charset val="204"/>
      </rPr>
      <t>) = 0, если РК</t>
    </r>
    <r>
      <rPr>
        <vertAlign val="subscript"/>
        <sz val="10"/>
        <color rgb="FF007033"/>
        <rFont val="Times New Roman"/>
        <family val="2"/>
        <charset val="204"/>
      </rPr>
      <t xml:space="preserve">3.3.1. </t>
    </r>
    <r>
      <rPr>
        <sz val="10"/>
        <color rgb="FF007033"/>
        <rFont val="Times New Roman"/>
        <family val="2"/>
        <charset val="204"/>
      </rPr>
      <t xml:space="preserve"> &gt; 2,0%
</t>
    </r>
  </si>
  <si>
    <r>
      <t>Е (РК</t>
    </r>
    <r>
      <rPr>
        <vertAlign val="subscript"/>
        <sz val="9"/>
        <color rgb="FF007033"/>
        <rFont val="Times New Roman"/>
        <family val="2"/>
        <charset val="204"/>
      </rPr>
      <t>4.1.</t>
    </r>
    <r>
      <rPr>
        <sz val="9"/>
        <color rgb="FF007033"/>
        <rFont val="Times New Roman"/>
        <family val="2"/>
        <charset val="204"/>
      </rPr>
      <t>) = 2, если в текстовой части Пояснительной записки к бюджетной отчетности за отчетный финансовый год включены сведения о результатах мероприятий внутреннего финансового контроля,  содержание которых соответствует требованиям приказа Минфина России  от   28.12.2010 № 191н  
Е (РК</t>
    </r>
    <r>
      <rPr>
        <vertAlign val="subscript"/>
        <sz val="9"/>
        <color rgb="FF007033"/>
        <rFont val="Times New Roman"/>
        <family val="2"/>
        <charset val="204"/>
      </rPr>
      <t>4.1.</t>
    </r>
    <r>
      <rPr>
        <sz val="9"/>
        <color rgb="FF007033"/>
        <rFont val="Times New Roman"/>
        <family val="2"/>
        <charset val="204"/>
      </rPr>
      <t>) = 0, если в текстовой части Пояснительной записки к бюджетной отчетности за отчетный финансовый год отсутствуют сведения о результатах мероприятий внутреннего финансового контроля</t>
    </r>
  </si>
  <si>
    <r>
      <t>Е (РК</t>
    </r>
    <r>
      <rPr>
        <vertAlign val="subscript"/>
        <sz val="10"/>
        <color rgb="FF007033"/>
        <rFont val="Times New Roman"/>
        <family val="2"/>
        <charset val="204"/>
      </rPr>
      <t>6.1.</t>
    </r>
    <r>
      <rPr>
        <sz val="10"/>
        <color rgb="FF007033"/>
        <rFont val="Times New Roman"/>
        <family val="2"/>
        <charset val="204"/>
      </rPr>
      <t>) = 5, если РК</t>
    </r>
    <r>
      <rPr>
        <vertAlign val="subscript"/>
        <sz val="10"/>
        <color rgb="FF007033"/>
        <rFont val="Times New Roman"/>
        <family val="2"/>
        <charset val="204"/>
      </rPr>
      <t>6.1.</t>
    </r>
    <r>
      <rPr>
        <sz val="10"/>
        <color rgb="FF007033"/>
        <rFont val="Times New Roman"/>
        <family val="2"/>
        <charset val="204"/>
      </rPr>
      <t xml:space="preserve"> = 0;    Е (РК</t>
    </r>
    <r>
      <rPr>
        <vertAlign val="subscript"/>
        <sz val="10"/>
        <color rgb="FF007033"/>
        <rFont val="Times New Roman"/>
        <family val="2"/>
        <charset val="204"/>
      </rPr>
      <t>6.1.</t>
    </r>
    <r>
      <rPr>
        <sz val="10"/>
        <color rgb="FF007033"/>
        <rFont val="Times New Roman"/>
        <family val="2"/>
        <charset val="204"/>
      </rPr>
      <t>) = 0, если РК</t>
    </r>
    <r>
      <rPr>
        <vertAlign val="subscript"/>
        <sz val="10"/>
        <color rgb="FF007033"/>
        <rFont val="Times New Roman"/>
        <family val="2"/>
        <charset val="204"/>
      </rPr>
      <t>6.1.</t>
    </r>
    <r>
      <rPr>
        <sz val="10"/>
        <color rgb="FF007033"/>
        <rFont val="Times New Roman"/>
        <family val="2"/>
        <charset val="204"/>
      </rPr>
      <t xml:space="preserve"> &gt; 0</t>
    </r>
  </si>
  <si>
    <r>
      <t>Е (РК</t>
    </r>
    <r>
      <rPr>
        <vertAlign val="subscript"/>
        <sz val="10"/>
        <color rgb="FF007033"/>
        <rFont val="Times New Roman"/>
        <family val="1"/>
        <charset val="204"/>
      </rPr>
      <t>7.1.</t>
    </r>
    <r>
      <rPr>
        <sz val="10"/>
        <color rgb="FF007033"/>
        <rFont val="Times New Roman"/>
        <family val="1"/>
        <charset val="204"/>
      </rPr>
      <t>) = 1, если РК</t>
    </r>
    <r>
      <rPr>
        <vertAlign val="subscript"/>
        <sz val="10"/>
        <color rgb="FF007033"/>
        <rFont val="Times New Roman"/>
        <family val="1"/>
        <charset val="204"/>
      </rPr>
      <t>7.1.</t>
    </r>
    <r>
      <rPr>
        <sz val="10"/>
        <color rgb="FF007033"/>
        <rFont val="Times New Roman"/>
        <family val="1"/>
        <charset val="204"/>
      </rPr>
      <t xml:space="preserve"> = 100%;    Е (РК</t>
    </r>
    <r>
      <rPr>
        <vertAlign val="subscript"/>
        <sz val="10"/>
        <color rgb="FF007033"/>
        <rFont val="Times New Roman"/>
        <family val="1"/>
        <charset val="204"/>
      </rPr>
      <t>7.1.</t>
    </r>
    <r>
      <rPr>
        <sz val="10"/>
        <color rgb="FF007033"/>
        <rFont val="Times New Roman"/>
        <family val="1"/>
        <charset val="204"/>
      </rPr>
      <t>) = 0, если РК</t>
    </r>
    <r>
      <rPr>
        <vertAlign val="subscript"/>
        <sz val="10"/>
        <color rgb="FF007033"/>
        <rFont val="Times New Roman"/>
        <family val="1"/>
        <charset val="204"/>
      </rPr>
      <t>7.1.</t>
    </r>
    <r>
      <rPr>
        <sz val="10"/>
        <color rgb="FF007033"/>
        <rFont val="Times New Roman"/>
        <family val="1"/>
        <charset val="204"/>
      </rPr>
      <t xml:space="preserve"> &lt; 100%</t>
    </r>
  </si>
  <si>
    <t xml:space="preserve">Своевременность представления в текущем году документов, необходимых для составления проекта федерального бюджета по доходам и расходам по главе «092 на очередной финансовый год и плановый период (далее – бюджетные документы), а также полнота и обоснованность указанных бюджетных документов </t>
  </si>
  <si>
    <r>
      <t xml:space="preserve">
Е (РК</t>
    </r>
    <r>
      <rPr>
        <vertAlign val="subscript"/>
        <sz val="10"/>
        <color rgb="FF007033"/>
        <rFont val="Times New Roman"/>
        <family val="2"/>
        <charset val="204"/>
      </rPr>
      <t>2.1.</t>
    </r>
    <r>
      <rPr>
        <sz val="10"/>
        <color rgb="FF007033"/>
        <rFont val="Times New Roman"/>
        <family val="2"/>
        <charset val="204"/>
      </rPr>
      <t>) = 5, если РК</t>
    </r>
    <r>
      <rPr>
        <vertAlign val="subscript"/>
        <sz val="10"/>
        <color rgb="FF007033"/>
        <rFont val="Times New Roman"/>
        <family val="2"/>
        <charset val="204"/>
      </rPr>
      <t>2.1.</t>
    </r>
    <r>
      <rPr>
        <sz val="10"/>
        <color rgb="FF007033"/>
        <rFont val="Times New Roman"/>
        <family val="2"/>
        <charset val="204"/>
      </rPr>
      <t xml:space="preserve"> &lt;= 25%;  Е (РК</t>
    </r>
    <r>
      <rPr>
        <vertAlign val="subscript"/>
        <sz val="10"/>
        <color rgb="FF007033"/>
        <rFont val="Times New Roman"/>
        <family val="2"/>
        <charset val="204"/>
      </rPr>
      <t>2.1.</t>
    </r>
    <r>
      <rPr>
        <sz val="10"/>
        <color rgb="FF007033"/>
        <rFont val="Times New Roman"/>
        <family val="2"/>
        <charset val="204"/>
      </rPr>
      <t>) = 4, если 25% &lt; РК</t>
    </r>
    <r>
      <rPr>
        <vertAlign val="subscript"/>
        <sz val="10"/>
        <color rgb="FF007033"/>
        <rFont val="Times New Roman"/>
        <family val="2"/>
        <charset val="204"/>
      </rPr>
      <t xml:space="preserve">2.1. </t>
    </r>
    <r>
      <rPr>
        <sz val="10"/>
        <color rgb="FF007033"/>
        <rFont val="Times New Roman"/>
        <family val="2"/>
        <charset val="204"/>
      </rPr>
      <t>&lt;= 30%; Е (РК</t>
    </r>
    <r>
      <rPr>
        <vertAlign val="subscript"/>
        <sz val="10"/>
        <color rgb="FF007033"/>
        <rFont val="Times New Roman"/>
        <family val="2"/>
        <charset val="204"/>
      </rPr>
      <t>2.1.</t>
    </r>
    <r>
      <rPr>
        <sz val="10"/>
        <color rgb="FF007033"/>
        <rFont val="Times New Roman"/>
        <family val="2"/>
        <charset val="204"/>
      </rPr>
      <t>) = 3, если 30% &lt; РК</t>
    </r>
    <r>
      <rPr>
        <vertAlign val="subscript"/>
        <sz val="10"/>
        <color rgb="FF007033"/>
        <rFont val="Times New Roman"/>
        <family val="2"/>
        <charset val="204"/>
      </rPr>
      <t xml:space="preserve">2.1. </t>
    </r>
    <r>
      <rPr>
        <sz val="10"/>
        <color rgb="FF007033"/>
        <rFont val="Times New Roman"/>
        <family val="2"/>
        <charset val="204"/>
      </rPr>
      <t>&lt;= 38%;                                                                                                                                                 Е (РК</t>
    </r>
    <r>
      <rPr>
        <vertAlign val="subscript"/>
        <sz val="10"/>
        <color rgb="FF007033"/>
        <rFont val="Times New Roman"/>
        <family val="2"/>
        <charset val="204"/>
      </rPr>
      <t>2.1.</t>
    </r>
    <r>
      <rPr>
        <sz val="10"/>
        <color rgb="FF007033"/>
        <rFont val="Times New Roman"/>
        <family val="2"/>
        <charset val="204"/>
      </rPr>
      <t>) = 0, если РК</t>
    </r>
    <r>
      <rPr>
        <vertAlign val="subscript"/>
        <sz val="10"/>
        <color rgb="FF007033"/>
        <rFont val="Times New Roman"/>
        <family val="2"/>
        <charset val="204"/>
      </rPr>
      <t xml:space="preserve">2.1. </t>
    </r>
    <r>
      <rPr>
        <sz val="10"/>
        <color rgb="FF007033"/>
        <rFont val="Times New Roman"/>
        <family val="2"/>
        <charset val="204"/>
      </rPr>
      <t xml:space="preserve">&gt; 38%
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</si>
  <si>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1.1.</t>
    </r>
    <r>
      <rPr>
        <sz val="10"/>
        <color rgb="FF007033"/>
        <rFont val="Times New Roman"/>
        <family val="1"/>
        <charset val="204"/>
      </rPr>
      <t>) = 2, если РБ</t>
    </r>
    <r>
      <rPr>
        <vertAlign val="subscript"/>
        <sz val="10"/>
        <color rgb="FF007033"/>
        <rFont val="Times New Roman"/>
        <family val="1"/>
        <charset val="204"/>
      </rPr>
      <t>1.1.</t>
    </r>
    <r>
      <rPr>
        <sz val="10"/>
        <color rgb="FF007033"/>
        <rFont val="Times New Roman"/>
        <family val="1"/>
        <charset val="204"/>
      </rPr>
      <t xml:space="preserve"> = 0;    Е (РБ</t>
    </r>
    <r>
      <rPr>
        <vertAlign val="subscript"/>
        <sz val="10"/>
        <color rgb="FF007033"/>
        <rFont val="Times New Roman"/>
        <family val="1"/>
        <charset val="204"/>
      </rPr>
      <t>1.1.</t>
    </r>
    <r>
      <rPr>
        <sz val="10"/>
        <color rgb="FF007033"/>
        <rFont val="Times New Roman"/>
        <family val="1"/>
        <charset val="204"/>
      </rPr>
      <t>) = 0, если РБ</t>
    </r>
    <r>
      <rPr>
        <vertAlign val="subscript"/>
        <sz val="10"/>
        <color rgb="FF007033"/>
        <rFont val="Times New Roman"/>
        <family val="1"/>
        <charset val="204"/>
      </rPr>
      <t>1.1.</t>
    </r>
    <r>
      <rPr>
        <sz val="10"/>
        <color rgb="FF007033"/>
        <rFont val="Times New Roman"/>
        <family val="1"/>
        <charset val="204"/>
      </rPr>
      <t xml:space="preserve"> =&gt; 1 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</si>
  <si>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1.2.1.</t>
    </r>
    <r>
      <rPr>
        <sz val="10"/>
        <color rgb="FF007033"/>
        <rFont val="Times New Roman"/>
        <family val="1"/>
        <charset val="204"/>
      </rPr>
      <t>) = 5,  если РБ</t>
    </r>
    <r>
      <rPr>
        <vertAlign val="subscript"/>
        <sz val="10"/>
        <color rgb="FF007033"/>
        <rFont val="Times New Roman"/>
        <family val="1"/>
        <charset val="204"/>
      </rPr>
      <t>1.2.1.</t>
    </r>
    <r>
      <rPr>
        <sz val="10"/>
        <color rgb="FF007033"/>
        <rFont val="Times New Roman"/>
        <family val="1"/>
        <charset val="204"/>
      </rPr>
      <t>&lt;= 3;    Е (РБ1.2.1.) = 0,  если РБ</t>
    </r>
    <r>
      <rPr>
        <vertAlign val="subscript"/>
        <sz val="10"/>
        <color rgb="FF007033"/>
        <rFont val="Times New Roman"/>
        <family val="1"/>
        <charset val="204"/>
      </rPr>
      <t xml:space="preserve">1.2.1. </t>
    </r>
    <r>
      <rPr>
        <sz val="10"/>
        <color rgb="FF007033"/>
        <rFont val="Times New Roman"/>
        <family val="1"/>
        <charset val="204"/>
      </rPr>
      <t>&gt; 3</t>
    </r>
  </si>
  <si>
    <r>
      <t xml:space="preserve"> Е (РБ</t>
    </r>
    <r>
      <rPr>
        <vertAlign val="subscript"/>
        <sz val="10"/>
        <color rgb="FF007033"/>
        <rFont val="Times New Roman"/>
        <family val="1"/>
        <charset val="204"/>
      </rPr>
      <t>1.2.2.</t>
    </r>
    <r>
      <rPr>
        <sz val="10"/>
        <color rgb="FF007033"/>
        <rFont val="Times New Roman"/>
        <family val="1"/>
        <charset val="204"/>
      </rPr>
      <t>) = 5, если РБ</t>
    </r>
    <r>
      <rPr>
        <vertAlign val="subscript"/>
        <sz val="10"/>
        <color rgb="FF007033"/>
        <rFont val="Times New Roman"/>
        <family val="1"/>
        <charset val="204"/>
      </rPr>
      <t>1.1.2.</t>
    </r>
    <r>
      <rPr>
        <sz val="10"/>
        <color rgb="FF007033"/>
        <rFont val="Times New Roman"/>
        <family val="1"/>
        <charset val="204"/>
      </rPr>
      <t>&lt;= 15%; Е (РБ</t>
    </r>
    <r>
      <rPr>
        <vertAlign val="subscript"/>
        <sz val="10"/>
        <color rgb="FF007033"/>
        <rFont val="Times New Roman"/>
        <family val="1"/>
        <charset val="204"/>
      </rPr>
      <t>1.1.2.</t>
    </r>
    <r>
      <rPr>
        <sz val="10"/>
        <color rgb="FF007033"/>
        <rFont val="Times New Roman"/>
        <family val="1"/>
        <charset val="204"/>
      </rPr>
      <t>) = 0, если РБ</t>
    </r>
    <r>
      <rPr>
        <vertAlign val="subscript"/>
        <sz val="10"/>
        <color rgb="FF007033"/>
        <rFont val="Times New Roman"/>
        <family val="1"/>
        <charset val="204"/>
      </rPr>
      <t>1.2.2.</t>
    </r>
    <r>
      <rPr>
        <sz val="10"/>
        <color rgb="FF007033"/>
        <rFont val="Times New Roman"/>
        <family val="1"/>
        <charset val="204"/>
      </rPr>
      <t xml:space="preserve"> &gt; 15%</t>
    </r>
  </si>
  <si>
    <r>
      <t>Е (РБ</t>
    </r>
    <r>
      <rPr>
        <vertAlign val="subscript"/>
        <sz val="10"/>
        <color rgb="FF007033"/>
        <rFont val="Times New Roman"/>
        <family val="2"/>
        <charset val="204"/>
      </rPr>
      <t>2.1.</t>
    </r>
    <r>
      <rPr>
        <sz val="10"/>
        <color rgb="FF007033"/>
        <rFont val="Times New Roman"/>
        <family val="2"/>
        <charset val="204"/>
      </rPr>
      <t>) = 5, если РБ</t>
    </r>
    <r>
      <rPr>
        <vertAlign val="subscript"/>
        <sz val="10"/>
        <color rgb="FF007033"/>
        <rFont val="Times New Roman"/>
        <family val="2"/>
        <charset val="204"/>
      </rPr>
      <t>2.1.</t>
    </r>
    <r>
      <rPr>
        <sz val="10"/>
        <color rgb="FF007033"/>
        <rFont val="Times New Roman"/>
        <family val="2"/>
        <charset val="204"/>
      </rPr>
      <t xml:space="preserve"> &lt;= 1,5%; Е(РБ</t>
    </r>
    <r>
      <rPr>
        <vertAlign val="subscript"/>
        <sz val="10"/>
        <color rgb="FF007033"/>
        <rFont val="Times New Roman"/>
        <family val="2"/>
        <charset val="204"/>
      </rPr>
      <t>2.1.</t>
    </r>
    <r>
      <rPr>
        <sz val="10"/>
        <color rgb="FF007033"/>
        <rFont val="Times New Roman"/>
        <family val="2"/>
        <charset val="204"/>
      </rPr>
      <t>) = 0, если РБ</t>
    </r>
    <r>
      <rPr>
        <vertAlign val="subscript"/>
        <sz val="10"/>
        <color rgb="FF007033"/>
        <rFont val="Times New Roman"/>
        <family val="2"/>
        <charset val="204"/>
      </rPr>
      <t>2.1.</t>
    </r>
    <r>
      <rPr>
        <sz val="10"/>
        <color rgb="FF007033"/>
        <rFont val="Times New Roman"/>
        <family val="2"/>
        <charset val="204"/>
      </rPr>
      <t xml:space="preserve"> &gt; 1,5%;                                          </t>
    </r>
  </si>
  <si>
    <r>
      <t>Е (РБ</t>
    </r>
    <r>
      <rPr>
        <vertAlign val="subscript"/>
        <sz val="10"/>
        <color rgb="FF007033"/>
        <rFont val="Times New Roman"/>
        <family val="2"/>
        <charset val="204"/>
      </rPr>
      <t>2.2.</t>
    </r>
    <r>
      <rPr>
        <sz val="10"/>
        <color rgb="FF007033"/>
        <rFont val="Times New Roman"/>
        <family val="2"/>
        <charset val="204"/>
      </rPr>
      <t>) = 5, если РБ</t>
    </r>
    <r>
      <rPr>
        <vertAlign val="subscript"/>
        <sz val="10"/>
        <color rgb="FF007033"/>
        <rFont val="Times New Roman"/>
        <family val="2"/>
        <charset val="204"/>
      </rPr>
      <t>2.2.</t>
    </r>
    <r>
      <rPr>
        <sz val="10"/>
        <color rgb="FF007033"/>
        <rFont val="Times New Roman"/>
        <family val="2"/>
        <charset val="204"/>
      </rPr>
      <t xml:space="preserve"> &lt;= 25%; Е (РБ</t>
    </r>
    <r>
      <rPr>
        <vertAlign val="subscript"/>
        <sz val="10"/>
        <color rgb="FF007033"/>
        <rFont val="Times New Roman"/>
        <family val="2"/>
        <charset val="204"/>
      </rPr>
      <t>2.2.</t>
    </r>
    <r>
      <rPr>
        <sz val="10"/>
        <color rgb="FF007033"/>
        <rFont val="Times New Roman"/>
        <family val="2"/>
        <charset val="204"/>
      </rPr>
      <t>) = 0, если РБ</t>
    </r>
    <r>
      <rPr>
        <vertAlign val="subscript"/>
        <sz val="10"/>
        <color rgb="FF007033"/>
        <rFont val="Times New Roman"/>
        <family val="2"/>
        <charset val="204"/>
      </rPr>
      <t>2.2.</t>
    </r>
    <r>
      <rPr>
        <sz val="10"/>
        <color rgb="FF007033"/>
        <rFont val="Times New Roman"/>
        <family val="2"/>
        <charset val="204"/>
      </rPr>
      <t xml:space="preserve"> &gt; 25%                                                                      </t>
    </r>
  </si>
  <si>
    <r>
      <t>Е (РБ</t>
    </r>
    <r>
      <rPr>
        <vertAlign val="subscript"/>
        <sz val="10"/>
        <color rgb="FF007033"/>
        <rFont val="Times New Roman"/>
        <family val="2"/>
        <charset val="204"/>
      </rPr>
      <t>2.3.</t>
    </r>
    <r>
      <rPr>
        <sz val="10"/>
        <color rgb="FF007033"/>
        <rFont val="Times New Roman"/>
        <family val="2"/>
        <charset val="204"/>
      </rPr>
      <t>) = 5,  если РБ</t>
    </r>
    <r>
      <rPr>
        <vertAlign val="subscript"/>
        <sz val="10"/>
        <color rgb="FF007033"/>
        <rFont val="Times New Roman"/>
        <family val="2"/>
        <charset val="204"/>
      </rPr>
      <t>2.3.</t>
    </r>
    <r>
      <rPr>
        <sz val="10"/>
        <color rgb="FF007033"/>
        <rFont val="Times New Roman"/>
        <family val="2"/>
        <charset val="204"/>
      </rPr>
      <t>&lt;= 1,5%; Е (РБ</t>
    </r>
    <r>
      <rPr>
        <vertAlign val="subscript"/>
        <sz val="10"/>
        <color rgb="FF007033"/>
        <rFont val="Times New Roman"/>
        <family val="2"/>
        <charset val="204"/>
      </rPr>
      <t>2.3.</t>
    </r>
    <r>
      <rPr>
        <sz val="10"/>
        <color rgb="FF007033"/>
        <rFont val="Times New Roman"/>
        <family val="2"/>
        <charset val="204"/>
      </rPr>
      <t>) = 0,  если РБ</t>
    </r>
    <r>
      <rPr>
        <vertAlign val="subscript"/>
        <sz val="10"/>
        <color rgb="FF007033"/>
        <rFont val="Times New Roman"/>
        <family val="2"/>
        <charset val="204"/>
      </rPr>
      <t>2.3.</t>
    </r>
    <r>
      <rPr>
        <sz val="10"/>
        <color rgb="FF007033"/>
        <rFont val="Times New Roman"/>
        <family val="2"/>
        <charset val="204"/>
      </rPr>
      <t xml:space="preserve"> &gt; 1,5%</t>
    </r>
  </si>
  <si>
    <r>
      <t>Е (РБ</t>
    </r>
    <r>
      <rPr>
        <vertAlign val="subscript"/>
        <sz val="10"/>
        <color rgb="FF007033"/>
        <rFont val="Times New Roman"/>
        <family val="2"/>
        <charset val="204"/>
      </rPr>
      <t>2.4.</t>
    </r>
    <r>
      <rPr>
        <sz val="10"/>
        <color rgb="FF007033"/>
        <rFont val="Times New Roman"/>
        <family val="2"/>
        <charset val="204"/>
      </rPr>
      <t>) = 5, если РБ</t>
    </r>
    <r>
      <rPr>
        <vertAlign val="subscript"/>
        <sz val="10"/>
        <color rgb="FF007033"/>
        <rFont val="Times New Roman"/>
        <family val="2"/>
        <charset val="204"/>
      </rPr>
      <t>2.4.</t>
    </r>
    <r>
      <rPr>
        <sz val="10"/>
        <color rgb="FF007033"/>
        <rFont val="Times New Roman"/>
        <family val="2"/>
        <charset val="204"/>
      </rPr>
      <t>&lt;= 1,5%;  Е (РБ</t>
    </r>
    <r>
      <rPr>
        <vertAlign val="subscript"/>
        <sz val="10"/>
        <color rgb="FF007033"/>
        <rFont val="Times New Roman"/>
        <family val="2"/>
        <charset val="204"/>
      </rPr>
      <t>2.4.</t>
    </r>
    <r>
      <rPr>
        <sz val="10"/>
        <color rgb="FF007033"/>
        <rFont val="Times New Roman"/>
        <family val="2"/>
        <charset val="204"/>
      </rPr>
      <t>) = 0, если РБ</t>
    </r>
    <r>
      <rPr>
        <vertAlign val="subscript"/>
        <sz val="10"/>
        <color rgb="FF007033"/>
        <rFont val="Times New Roman"/>
        <family val="2"/>
        <charset val="204"/>
      </rPr>
      <t>2.4.</t>
    </r>
    <r>
      <rPr>
        <sz val="10"/>
        <color rgb="FF007033"/>
        <rFont val="Times New Roman"/>
        <family val="2"/>
        <charset val="204"/>
      </rPr>
      <t xml:space="preserve"> &gt; 1,5%</t>
    </r>
  </si>
  <si>
    <r>
      <t>Е (РБ</t>
    </r>
    <r>
      <rPr>
        <vertAlign val="subscript"/>
        <sz val="10"/>
        <color rgb="FF007033"/>
        <rFont val="Times New Roman"/>
        <family val="2"/>
        <charset val="204"/>
      </rPr>
      <t>2.5.</t>
    </r>
    <r>
      <rPr>
        <sz val="10"/>
        <color rgb="FF007033"/>
        <rFont val="Times New Roman"/>
        <family val="2"/>
        <charset val="204"/>
      </rPr>
      <t>) = 5,  если РБ</t>
    </r>
    <r>
      <rPr>
        <vertAlign val="subscript"/>
        <sz val="10"/>
        <color rgb="FF007033"/>
        <rFont val="Times New Roman"/>
        <family val="2"/>
        <charset val="204"/>
      </rPr>
      <t>2.5.</t>
    </r>
    <r>
      <rPr>
        <sz val="10"/>
        <color rgb="FF007033"/>
        <rFont val="Times New Roman"/>
        <family val="2"/>
        <charset val="204"/>
      </rPr>
      <t>&lt;= 1,5%; Е (РБ</t>
    </r>
    <r>
      <rPr>
        <vertAlign val="subscript"/>
        <sz val="10"/>
        <color rgb="FF007033"/>
        <rFont val="Times New Roman"/>
        <family val="2"/>
        <charset val="204"/>
      </rPr>
      <t>2.5.</t>
    </r>
    <r>
      <rPr>
        <sz val="10"/>
        <color rgb="FF007033"/>
        <rFont val="Times New Roman"/>
        <family val="2"/>
        <charset val="204"/>
      </rPr>
      <t>) = 0, если РБ</t>
    </r>
    <r>
      <rPr>
        <vertAlign val="subscript"/>
        <sz val="10"/>
        <color rgb="FF007033"/>
        <rFont val="Times New Roman"/>
        <family val="2"/>
        <charset val="204"/>
      </rPr>
      <t>2.5.</t>
    </r>
    <r>
      <rPr>
        <sz val="10"/>
        <color rgb="FF007033"/>
        <rFont val="Times New Roman"/>
        <family val="2"/>
        <charset val="204"/>
      </rPr>
      <t xml:space="preserve"> &gt; 1,5%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</si>
  <si>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2.6.</t>
    </r>
    <r>
      <rPr>
        <sz val="10"/>
        <color rgb="FF007033"/>
        <rFont val="Times New Roman"/>
        <family val="1"/>
        <charset val="204"/>
      </rPr>
      <t xml:space="preserve">) = 5, если    </t>
    </r>
  </si>
  <si>
    <r>
      <t>РБ</t>
    </r>
    <r>
      <rPr>
        <vertAlign val="subscript"/>
        <sz val="10"/>
        <color rgb="FF007033"/>
        <rFont val="Times New Roman"/>
        <family val="1"/>
        <charset val="204"/>
      </rPr>
      <t>2.6.</t>
    </r>
    <r>
      <rPr>
        <sz val="10"/>
        <color rgb="FF007033"/>
        <rFont val="Times New Roman"/>
        <family val="1"/>
        <charset val="204"/>
      </rPr>
      <t xml:space="preserve"> = 100%</t>
    </r>
  </si>
  <si>
    <r>
      <t>РБ</t>
    </r>
    <r>
      <rPr>
        <vertAlign val="subscript"/>
        <sz val="10"/>
        <color rgb="FF007033"/>
        <rFont val="Times New Roman"/>
        <family val="1"/>
        <charset val="204"/>
      </rPr>
      <t>2.6.</t>
    </r>
    <r>
      <rPr>
        <sz val="10"/>
        <color rgb="FF007033"/>
        <rFont val="Times New Roman"/>
        <family val="1"/>
        <charset val="204"/>
      </rPr>
      <t xml:space="preserve"> =&gt; 80%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</si>
  <si>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2.6.</t>
    </r>
    <r>
      <rPr>
        <sz val="10"/>
        <color rgb="FF007033"/>
        <rFont val="Times New Roman"/>
        <family val="1"/>
        <charset val="204"/>
      </rPr>
      <t xml:space="preserve">) = 4, если    </t>
    </r>
  </si>
  <si>
    <r>
      <t>90% &lt;= РБ</t>
    </r>
    <r>
      <rPr>
        <vertAlign val="subscript"/>
        <sz val="10"/>
        <color rgb="FF007033"/>
        <rFont val="Times New Roman"/>
        <family val="1"/>
        <charset val="204"/>
      </rPr>
      <t xml:space="preserve">2.6. </t>
    </r>
    <r>
      <rPr>
        <sz val="10"/>
        <color rgb="FF007033"/>
        <rFont val="Times New Roman"/>
        <family val="1"/>
        <charset val="204"/>
      </rPr>
      <t>&lt; 100%</t>
    </r>
  </si>
  <si>
    <r>
      <t>70% &lt;= РБ</t>
    </r>
    <r>
      <rPr>
        <vertAlign val="subscript"/>
        <sz val="10"/>
        <color rgb="FF007033"/>
        <rFont val="Times New Roman"/>
        <family val="1"/>
        <charset val="204"/>
      </rPr>
      <t>2.6.</t>
    </r>
    <r>
      <rPr>
        <sz val="10"/>
        <color rgb="FF007033"/>
        <rFont val="Times New Roman"/>
        <family val="1"/>
        <charset val="204"/>
      </rPr>
      <t>&lt; 80%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</si>
  <si>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2.6.</t>
    </r>
    <r>
      <rPr>
        <sz val="10"/>
        <color rgb="FF007033"/>
        <rFont val="Times New Roman"/>
        <family val="1"/>
        <charset val="204"/>
      </rPr>
      <t xml:space="preserve">) = 3,  если    </t>
    </r>
  </si>
  <si>
    <r>
      <t>80% &lt;= РБ</t>
    </r>
    <r>
      <rPr>
        <vertAlign val="subscript"/>
        <sz val="10"/>
        <color rgb="FF007033"/>
        <rFont val="Times New Roman"/>
        <family val="1"/>
        <charset val="204"/>
      </rPr>
      <t xml:space="preserve">2.6. </t>
    </r>
    <r>
      <rPr>
        <sz val="10"/>
        <color rgb="FF007033"/>
        <rFont val="Times New Roman"/>
        <family val="1"/>
        <charset val="204"/>
      </rPr>
      <t>&lt; 90%</t>
    </r>
  </si>
  <si>
    <r>
      <t>60% &lt;= РБ</t>
    </r>
    <r>
      <rPr>
        <vertAlign val="subscript"/>
        <sz val="10"/>
        <color rgb="FF007033"/>
        <rFont val="Times New Roman"/>
        <family val="1"/>
        <charset val="204"/>
      </rPr>
      <t>2.6.</t>
    </r>
    <r>
      <rPr>
        <sz val="10"/>
        <color rgb="FF007033"/>
        <rFont val="Times New Roman"/>
        <family val="1"/>
        <charset val="204"/>
      </rPr>
      <t>&lt; 70%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</si>
  <si>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2.6.</t>
    </r>
    <r>
      <rPr>
        <sz val="10"/>
        <color rgb="FF007033"/>
        <rFont val="Times New Roman"/>
        <family val="1"/>
        <charset val="204"/>
      </rPr>
      <t xml:space="preserve">) = 0,  если    </t>
    </r>
  </si>
  <si>
    <r>
      <t>РБ</t>
    </r>
    <r>
      <rPr>
        <vertAlign val="subscript"/>
        <sz val="10"/>
        <color rgb="FF007033"/>
        <rFont val="Times New Roman"/>
        <family val="1"/>
        <charset val="204"/>
      </rPr>
      <t xml:space="preserve">2.6. </t>
    </r>
    <r>
      <rPr>
        <sz val="10"/>
        <color rgb="FF007033"/>
        <rFont val="Times New Roman"/>
        <family val="1"/>
        <charset val="204"/>
      </rPr>
      <t>&lt; 80%</t>
    </r>
  </si>
  <si>
    <r>
      <t>РБ</t>
    </r>
    <r>
      <rPr>
        <vertAlign val="subscript"/>
        <sz val="10"/>
        <color rgb="FF007033"/>
        <rFont val="Times New Roman"/>
        <family val="1"/>
        <charset val="204"/>
      </rPr>
      <t>2.6.</t>
    </r>
    <r>
      <rPr>
        <sz val="10"/>
        <color rgb="FF007033"/>
        <rFont val="Times New Roman"/>
        <family val="1"/>
        <charset val="204"/>
      </rPr>
      <t>&lt; 60%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</si>
  <si>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3.1.</t>
    </r>
    <r>
      <rPr>
        <sz val="10"/>
        <color rgb="FF007033"/>
        <rFont val="Times New Roman"/>
        <family val="1"/>
        <charset val="204"/>
      </rPr>
      <t>) = 5,  если  РБ</t>
    </r>
    <r>
      <rPr>
        <vertAlign val="subscript"/>
        <sz val="10"/>
        <color rgb="FF007033"/>
        <rFont val="Times New Roman"/>
        <family val="1"/>
        <charset val="204"/>
      </rPr>
      <t>3.1.</t>
    </r>
    <r>
      <rPr>
        <sz val="10"/>
        <color rgb="FF007033"/>
        <rFont val="Times New Roman"/>
        <family val="1"/>
        <charset val="204"/>
      </rPr>
      <t>&lt;= 2; Е (РБ</t>
    </r>
    <r>
      <rPr>
        <vertAlign val="subscript"/>
        <sz val="10"/>
        <color rgb="FF007033"/>
        <rFont val="Times New Roman"/>
        <family val="1"/>
        <charset val="204"/>
      </rPr>
      <t>3.1.</t>
    </r>
    <r>
      <rPr>
        <sz val="10"/>
        <color rgb="FF007033"/>
        <rFont val="Times New Roman"/>
        <family val="1"/>
        <charset val="204"/>
      </rPr>
      <t>) = 0, если РБ</t>
    </r>
    <r>
      <rPr>
        <vertAlign val="subscript"/>
        <sz val="10"/>
        <color rgb="FF007033"/>
        <rFont val="Times New Roman"/>
        <family val="1"/>
        <charset val="204"/>
      </rPr>
      <t xml:space="preserve">3.1. </t>
    </r>
    <r>
      <rPr>
        <sz val="10"/>
        <color rgb="FF007033"/>
        <rFont val="Times New Roman"/>
        <family val="1"/>
        <charset val="204"/>
      </rPr>
      <t xml:space="preserve">&gt; 2  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</si>
  <si>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3.2.</t>
    </r>
    <r>
      <rPr>
        <sz val="10"/>
        <color rgb="FF007033"/>
        <rFont val="Times New Roman"/>
        <family val="1"/>
        <charset val="204"/>
      </rPr>
      <t>) = 5,  если РБ</t>
    </r>
    <r>
      <rPr>
        <vertAlign val="subscript"/>
        <sz val="10"/>
        <color rgb="FF007033"/>
        <rFont val="Times New Roman"/>
        <family val="1"/>
        <charset val="204"/>
      </rPr>
      <t xml:space="preserve">3.2. </t>
    </r>
    <r>
      <rPr>
        <sz val="10"/>
        <color rgb="FF007033"/>
        <rFont val="Times New Roman"/>
        <family val="1"/>
        <charset val="204"/>
      </rPr>
      <t>&lt;= 3; Е (РБ</t>
    </r>
    <r>
      <rPr>
        <vertAlign val="subscript"/>
        <sz val="10"/>
        <color rgb="FF007033"/>
        <rFont val="Times New Roman"/>
        <family val="1"/>
        <charset val="204"/>
      </rPr>
      <t>3.2.</t>
    </r>
    <r>
      <rPr>
        <sz val="10"/>
        <color rgb="FF007033"/>
        <rFont val="Times New Roman"/>
        <family val="1"/>
        <charset val="204"/>
      </rPr>
      <t>) = 0, если РБ</t>
    </r>
    <r>
      <rPr>
        <vertAlign val="subscript"/>
        <sz val="10"/>
        <color rgb="FF007033"/>
        <rFont val="Times New Roman"/>
        <family val="1"/>
        <charset val="204"/>
      </rPr>
      <t xml:space="preserve">3.2. </t>
    </r>
    <r>
      <rPr>
        <sz val="10"/>
        <color rgb="FF007033"/>
        <rFont val="Times New Roman"/>
        <family val="1"/>
        <charset val="204"/>
      </rPr>
      <t xml:space="preserve">&gt; 3  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</si>
  <si>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3.3.</t>
    </r>
    <r>
      <rPr>
        <sz val="10"/>
        <color rgb="FF007033"/>
        <rFont val="Times New Roman"/>
        <family val="1"/>
        <charset val="204"/>
      </rPr>
      <t>) = 5,  если  РБ</t>
    </r>
    <r>
      <rPr>
        <vertAlign val="subscript"/>
        <sz val="10"/>
        <color rgb="FF007033"/>
        <rFont val="Times New Roman"/>
        <family val="1"/>
        <charset val="204"/>
      </rPr>
      <t>3.3.</t>
    </r>
    <r>
      <rPr>
        <sz val="10"/>
        <color rgb="FF007033"/>
        <rFont val="Times New Roman"/>
        <family val="1"/>
        <charset val="204"/>
      </rPr>
      <t>&lt;= 3; Е (РБ</t>
    </r>
    <r>
      <rPr>
        <vertAlign val="subscript"/>
        <sz val="10"/>
        <color rgb="FF007033"/>
        <rFont val="Times New Roman"/>
        <family val="1"/>
        <charset val="204"/>
      </rPr>
      <t>3.3.</t>
    </r>
    <r>
      <rPr>
        <sz val="10"/>
        <color rgb="FF007033"/>
        <rFont val="Times New Roman"/>
        <family val="1"/>
        <charset val="204"/>
      </rPr>
      <t>) = 0, если РБ</t>
    </r>
    <r>
      <rPr>
        <vertAlign val="subscript"/>
        <sz val="10"/>
        <color rgb="FF007033"/>
        <rFont val="Times New Roman"/>
        <family val="1"/>
        <charset val="204"/>
      </rPr>
      <t xml:space="preserve">3.3.  </t>
    </r>
    <r>
      <rPr>
        <sz val="10"/>
        <color rgb="FF007033"/>
        <rFont val="Times New Roman"/>
        <family val="1"/>
        <charset val="204"/>
      </rPr>
      <t xml:space="preserve">&gt; 3  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</si>
  <si>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3.4.1.</t>
    </r>
    <r>
      <rPr>
        <sz val="10"/>
        <color rgb="FF007033"/>
        <rFont val="Times New Roman"/>
        <family val="1"/>
        <charset val="204"/>
      </rPr>
      <t>) = 5,  если  РБ</t>
    </r>
    <r>
      <rPr>
        <vertAlign val="subscript"/>
        <sz val="10"/>
        <color rgb="FF007033"/>
        <rFont val="Times New Roman"/>
        <family val="1"/>
        <charset val="204"/>
      </rPr>
      <t xml:space="preserve">3.4.1. </t>
    </r>
    <r>
      <rPr>
        <sz val="10"/>
        <color rgb="FF007033"/>
        <rFont val="Times New Roman"/>
        <family val="1"/>
        <charset val="204"/>
      </rPr>
      <t>&lt;= 0,2% ; Е (РБ</t>
    </r>
    <r>
      <rPr>
        <vertAlign val="subscript"/>
        <sz val="10"/>
        <color rgb="FF007033"/>
        <rFont val="Times New Roman"/>
        <family val="1"/>
        <charset val="204"/>
      </rPr>
      <t>3.4.1</t>
    </r>
    <r>
      <rPr>
        <sz val="10"/>
        <color rgb="FF007033"/>
        <rFont val="Times New Roman"/>
        <family val="1"/>
        <charset val="204"/>
      </rPr>
      <t>) = 0, если РБ</t>
    </r>
    <r>
      <rPr>
        <vertAlign val="subscript"/>
        <sz val="10"/>
        <color rgb="FF007033"/>
        <rFont val="Times New Roman"/>
        <family val="1"/>
        <charset val="204"/>
      </rPr>
      <t xml:space="preserve">3.4.1. </t>
    </r>
    <r>
      <rPr>
        <sz val="10"/>
        <color rgb="FF007033"/>
        <rFont val="Times New Roman"/>
        <family val="1"/>
        <charset val="204"/>
      </rPr>
      <t xml:space="preserve">&gt; 0,2%  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</si>
  <si>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4.3.1.</t>
    </r>
    <r>
      <rPr>
        <sz val="10"/>
        <color rgb="FF007033"/>
        <rFont val="Times New Roman"/>
        <family val="1"/>
        <charset val="204"/>
      </rPr>
      <t>) = 3,  если  РБ</t>
    </r>
    <r>
      <rPr>
        <vertAlign val="subscript"/>
        <sz val="10"/>
        <color rgb="FF007033"/>
        <rFont val="Times New Roman"/>
        <family val="1"/>
        <charset val="204"/>
      </rPr>
      <t xml:space="preserve">4.3.1. </t>
    </r>
    <r>
      <rPr>
        <sz val="10"/>
        <color rgb="FF007033"/>
        <rFont val="Times New Roman"/>
        <family val="1"/>
        <charset val="204"/>
      </rPr>
      <t>= 100%;   Е (РБ</t>
    </r>
    <r>
      <rPr>
        <vertAlign val="subscript"/>
        <sz val="10"/>
        <color rgb="FF007033"/>
        <rFont val="Times New Roman"/>
        <family val="1"/>
        <charset val="204"/>
      </rPr>
      <t>4.3.1.</t>
    </r>
    <r>
      <rPr>
        <sz val="10"/>
        <color rgb="FF007033"/>
        <rFont val="Times New Roman"/>
        <family val="1"/>
        <charset val="204"/>
      </rPr>
      <t>) = 0, если РБ</t>
    </r>
    <r>
      <rPr>
        <vertAlign val="subscript"/>
        <sz val="10"/>
        <color rgb="FF007033"/>
        <rFont val="Times New Roman"/>
        <family val="1"/>
        <charset val="204"/>
      </rPr>
      <t xml:space="preserve">4.3.1. </t>
    </r>
    <r>
      <rPr>
        <sz val="10"/>
        <color rgb="FF007033"/>
        <rFont val="Times New Roman"/>
        <family val="1"/>
        <charset val="204"/>
      </rPr>
      <t>&lt; 100%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</si>
  <si>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4.3.2.</t>
    </r>
    <r>
      <rPr>
        <sz val="10"/>
        <color rgb="FF007033"/>
        <rFont val="Times New Roman"/>
        <family val="1"/>
        <charset val="204"/>
      </rPr>
      <t>) = 3,  если  РБ</t>
    </r>
    <r>
      <rPr>
        <vertAlign val="subscript"/>
        <sz val="10"/>
        <color rgb="FF007033"/>
        <rFont val="Times New Roman"/>
        <family val="1"/>
        <charset val="204"/>
      </rPr>
      <t xml:space="preserve">4.3.2. </t>
    </r>
    <r>
      <rPr>
        <sz val="10"/>
        <color rgb="FF007033"/>
        <rFont val="Times New Roman"/>
        <family val="1"/>
        <charset val="204"/>
      </rPr>
      <t>= 100%;   Е (РБ</t>
    </r>
    <r>
      <rPr>
        <vertAlign val="subscript"/>
        <sz val="10"/>
        <color rgb="FF007033"/>
        <rFont val="Times New Roman"/>
        <family val="1"/>
        <charset val="204"/>
      </rPr>
      <t>4.3.2.</t>
    </r>
    <r>
      <rPr>
        <sz val="10"/>
        <color rgb="FF007033"/>
        <rFont val="Times New Roman"/>
        <family val="1"/>
        <charset val="204"/>
      </rPr>
      <t>) = 0, если РБ</t>
    </r>
    <r>
      <rPr>
        <vertAlign val="subscript"/>
        <sz val="10"/>
        <color rgb="FF007033"/>
        <rFont val="Times New Roman"/>
        <family val="1"/>
        <charset val="204"/>
      </rPr>
      <t>4.3.2.</t>
    </r>
    <r>
      <rPr>
        <sz val="10"/>
        <color rgb="FF007033"/>
        <rFont val="Times New Roman"/>
        <family val="1"/>
        <charset val="204"/>
      </rPr>
      <t xml:space="preserve"> &lt; 100%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</si>
  <si>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5.1.</t>
    </r>
    <r>
      <rPr>
        <sz val="10"/>
        <color rgb="FF007033"/>
        <rFont val="Times New Roman"/>
        <family val="1"/>
        <charset val="204"/>
      </rPr>
      <t>) = 1, если РБ</t>
    </r>
    <r>
      <rPr>
        <vertAlign val="subscript"/>
        <sz val="10"/>
        <color rgb="FF007033"/>
        <rFont val="Times New Roman"/>
        <family val="1"/>
        <charset val="204"/>
      </rPr>
      <t>5.1.</t>
    </r>
    <r>
      <rPr>
        <sz val="10"/>
        <color rgb="FF007033"/>
        <rFont val="Times New Roman"/>
        <family val="1"/>
        <charset val="204"/>
      </rPr>
      <t xml:space="preserve"> = 100%;   Е (РБ</t>
    </r>
    <r>
      <rPr>
        <vertAlign val="subscript"/>
        <sz val="10"/>
        <color rgb="FF007033"/>
        <rFont val="Times New Roman"/>
        <family val="1"/>
        <charset val="204"/>
      </rPr>
      <t>5.1.</t>
    </r>
    <r>
      <rPr>
        <sz val="10"/>
        <color rgb="FF007033"/>
        <rFont val="Times New Roman"/>
        <family val="1"/>
        <charset val="204"/>
      </rPr>
      <t>) = 0, если РБ</t>
    </r>
    <r>
      <rPr>
        <vertAlign val="subscript"/>
        <sz val="10"/>
        <color rgb="FF007033"/>
        <rFont val="Times New Roman"/>
        <family val="1"/>
        <charset val="204"/>
      </rPr>
      <t>5.1.</t>
    </r>
    <r>
      <rPr>
        <sz val="10"/>
        <color rgb="FF007033"/>
        <rFont val="Times New Roman"/>
        <family val="1"/>
        <charset val="204"/>
      </rPr>
      <t xml:space="preserve"> &lt; 100%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</si>
  <si>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3.5.1.</t>
    </r>
    <r>
      <rPr>
        <sz val="10"/>
        <color rgb="FF007033"/>
        <rFont val="Times New Roman"/>
        <family val="1"/>
        <charset val="204"/>
      </rPr>
      <t>) = 5,  если  РБ</t>
    </r>
    <r>
      <rPr>
        <vertAlign val="subscript"/>
        <sz val="10"/>
        <color rgb="FF007033"/>
        <rFont val="Times New Roman"/>
        <family val="1"/>
        <charset val="204"/>
      </rPr>
      <t xml:space="preserve">3.5.1. </t>
    </r>
    <r>
      <rPr>
        <sz val="10"/>
        <color rgb="FF007033"/>
        <rFont val="Times New Roman"/>
        <family val="1"/>
        <charset val="204"/>
      </rPr>
      <t>&lt;= 1,5% ; Е (РБ</t>
    </r>
    <r>
      <rPr>
        <vertAlign val="subscript"/>
        <sz val="10"/>
        <color rgb="FF007033"/>
        <rFont val="Times New Roman"/>
        <family val="1"/>
        <charset val="204"/>
      </rPr>
      <t>3.5.1.</t>
    </r>
    <r>
      <rPr>
        <sz val="10"/>
        <color rgb="FF007033"/>
        <rFont val="Times New Roman"/>
        <family val="1"/>
        <charset val="204"/>
      </rPr>
      <t>) = 3, если 1,5% &lt; РБ</t>
    </r>
    <r>
      <rPr>
        <vertAlign val="subscript"/>
        <sz val="10"/>
        <color rgb="FF007033"/>
        <rFont val="Times New Roman"/>
        <family val="1"/>
        <charset val="204"/>
      </rPr>
      <t xml:space="preserve">3.5.1. </t>
    </r>
    <r>
      <rPr>
        <sz val="10"/>
        <color rgb="FF007033"/>
        <rFont val="Times New Roman"/>
        <family val="1"/>
        <charset val="204"/>
      </rPr>
      <t>&lt;= 2%;                                                         E (РБ</t>
    </r>
    <r>
      <rPr>
        <vertAlign val="subscript"/>
        <sz val="10"/>
        <color rgb="FF007033"/>
        <rFont val="Times New Roman"/>
        <family val="1"/>
        <charset val="204"/>
      </rPr>
      <t>3.5.1.</t>
    </r>
    <r>
      <rPr>
        <sz val="10"/>
        <color rgb="FF007033"/>
        <rFont val="Times New Roman"/>
        <family val="1"/>
        <charset val="204"/>
      </rPr>
      <t>) = 0, если РБ</t>
    </r>
    <r>
      <rPr>
        <vertAlign val="subscript"/>
        <sz val="10"/>
        <color rgb="FF007033"/>
        <rFont val="Times New Roman"/>
        <family val="1"/>
        <charset val="204"/>
      </rPr>
      <t xml:space="preserve">3.5.1. </t>
    </r>
    <r>
      <rPr>
        <sz val="10"/>
        <color rgb="FF007033"/>
        <rFont val="Times New Roman"/>
        <family val="1"/>
        <charset val="204"/>
      </rPr>
      <t>&gt; 2%</t>
    </r>
  </si>
  <si>
    <r>
      <t>Е(РБ</t>
    </r>
    <r>
      <rPr>
        <vertAlign val="subscript"/>
        <sz val="10"/>
        <color rgb="FF007033"/>
        <rFont val="Times New Roman"/>
        <family val="2"/>
        <charset val="204"/>
      </rPr>
      <t>3.4.2.</t>
    </r>
    <r>
      <rPr>
        <sz val="10"/>
        <color rgb="FF007033"/>
        <rFont val="Times New Roman"/>
        <family val="2"/>
        <charset val="204"/>
      </rPr>
      <t>) = 5, в случае отсутствия роста дебиторской задолжности по состоянию на конец отчетного года по сравнению с состоянием задолжности на начало отчетного года;   Е(РБ</t>
    </r>
    <r>
      <rPr>
        <vertAlign val="subscript"/>
        <sz val="10"/>
        <color rgb="FF007033"/>
        <rFont val="Times New Roman"/>
        <family val="2"/>
        <charset val="204"/>
      </rPr>
      <t>3.4.2.</t>
    </r>
    <r>
      <rPr>
        <sz val="10"/>
        <color rgb="FF007033"/>
        <rFont val="Times New Roman"/>
        <family val="2"/>
        <charset val="204"/>
      </rPr>
      <t>) = 4, при наличии роста дебиторской задолжности по состоянию на конец отчетного года по сравнению с состоянгием задолжности на начало отчетного года, связанной с особенностями направления и характером деятельности; Е(РБ</t>
    </r>
    <r>
      <rPr>
        <vertAlign val="subscript"/>
        <sz val="10"/>
        <color rgb="FF007033"/>
        <rFont val="Times New Roman"/>
        <family val="2"/>
        <charset val="204"/>
      </rPr>
      <t>3.4.2.</t>
    </r>
    <r>
      <rPr>
        <sz val="10"/>
        <color rgb="FF007033"/>
        <rFont val="Times New Roman"/>
        <family val="2"/>
        <charset val="204"/>
      </rPr>
      <t>) = 0, при наличии роста дебиторской задолжности по состоянию на конец отчетного года по сравнению с состоянием задолжности на начало отчетного года, не связанной с особенностями направления и характером деятельности</t>
    </r>
  </si>
  <si>
    <r>
      <t>Е (РБ</t>
    </r>
    <r>
      <rPr>
        <vertAlign val="subscript"/>
        <sz val="10"/>
        <color rgb="FF007033"/>
        <rFont val="Times New Roman"/>
        <family val="1"/>
        <charset val="204"/>
      </rPr>
      <t>4.1.</t>
    </r>
    <r>
      <rPr>
        <sz val="10"/>
        <color rgb="FF007033"/>
        <rFont val="Times New Roman"/>
        <family val="1"/>
        <charset val="204"/>
      </rPr>
      <t>) = 1, если при проведении проверок финансовой деятельности ФГБУ в отчетном периоде нарушений бюджетного законодательства Российской Федерации не выявлено; Е (РБ</t>
    </r>
    <r>
      <rPr>
        <vertAlign val="subscript"/>
        <sz val="10"/>
        <color rgb="FF007033"/>
        <rFont val="Times New Roman"/>
        <family val="1"/>
        <charset val="204"/>
      </rPr>
      <t>4.1.</t>
    </r>
    <r>
      <rPr>
        <sz val="10"/>
        <color rgb="FF007033"/>
        <rFont val="Times New Roman"/>
        <family val="1"/>
        <charset val="204"/>
      </rPr>
      <t xml:space="preserve">) = 0, если при проведении проверок финансовой деятельности ФГБУ в отчетном периоде выявлены нарушения бюджетного законодательства Российской Федерации                                                                     </t>
    </r>
  </si>
  <si>
    <r>
      <t>Е(РБ</t>
    </r>
    <r>
      <rPr>
        <vertAlign val="subscript"/>
        <sz val="10"/>
        <color rgb="FF007033"/>
        <rFont val="Times New Roman"/>
        <family val="1"/>
        <charset val="204"/>
      </rPr>
      <t>3.4.4.</t>
    </r>
    <r>
      <rPr>
        <sz val="10"/>
        <color rgb="FF007033"/>
        <rFont val="Times New Roman"/>
        <family val="1"/>
        <charset val="204"/>
      </rPr>
      <t>) = 2, при отсутствии нереальной к взысканию дебиторской задолжности по состоянию на 1 января года, следующего за отчетным;  Е(РБ</t>
    </r>
    <r>
      <rPr>
        <vertAlign val="subscript"/>
        <sz val="10"/>
        <color rgb="FF007033"/>
        <rFont val="Times New Roman"/>
        <family val="1"/>
        <charset val="204"/>
      </rPr>
      <t>3.4.4.</t>
    </r>
    <r>
      <rPr>
        <sz val="10"/>
        <color rgb="FF007033"/>
        <rFont val="Times New Roman"/>
        <family val="1"/>
        <charset val="204"/>
      </rPr>
      <t>) = 0, при наличии нереальной к взысканию дебиторской задолжности по состоянию на 1 января года, следующего за отчетным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</si>
  <si>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3.4.3.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</si>
  <si>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3.4.4.</t>
    </r>
  </si>
  <si>
    <r>
      <t>РБ</t>
    </r>
    <r>
      <rPr>
        <vertAlign val="subscript"/>
        <sz val="11"/>
        <color theme="1"/>
        <rFont val="Times New Roman"/>
        <family val="1"/>
        <charset val="204"/>
      </rPr>
      <t>3.5.</t>
    </r>
    <r>
      <rPr>
        <sz val="8"/>
        <color theme="1"/>
        <rFont val="Times New Roman"/>
        <family val="1"/>
        <charset val="204"/>
      </rPr>
      <t xml:space="preserve"> </t>
    </r>
  </si>
  <si>
    <t>Федеральное государственное бюджетное учреждение "Многофункциональный комплекс"</t>
  </si>
  <si>
    <r>
      <rPr>
        <b/>
        <sz val="12"/>
        <rFont val="Times New Roman"/>
        <family val="1"/>
        <charset val="204"/>
      </rPr>
      <t>РК</t>
    </r>
    <r>
      <rPr>
        <b/>
        <vertAlign val="subscript"/>
        <sz val="12"/>
        <rFont val="Times New Roman"/>
        <family val="1"/>
        <charset val="204"/>
      </rPr>
      <t>2.3.1.</t>
    </r>
    <r>
      <rPr>
        <b/>
        <sz val="12"/>
        <rFont val="Times New Roman"/>
        <family val="1"/>
        <charset val="204"/>
      </rPr>
      <t>=Д</t>
    </r>
    <r>
      <rPr>
        <b/>
        <vertAlign val="subscript"/>
        <sz val="12"/>
        <rFont val="Times New Roman"/>
        <family val="1"/>
        <charset val="204"/>
      </rPr>
      <t>н</t>
    </r>
    <r>
      <rPr>
        <sz val="12"/>
        <rFont val="Times New Roman"/>
        <family val="1"/>
        <charset val="204"/>
      </rPr>
      <t xml:space="preserve"> - количество дней отклонения  от  даты представления в Минфин России соответствующих документов с использованием различных каналов связи. Сроком представления считается дата представления полного комплекта документов и обоснований</t>
    </r>
  </si>
  <si>
    <r>
      <t xml:space="preserve">Соблюдение установленных сроков  представления и полнота представленных документов:
 кассового плана; 
 прогноза поступлений в федеральный бюджет;
 предложений по внесению изменений в сводную бюджетную роспись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2.3.1.</t>
    </r>
    <r>
      <rPr>
        <b/>
        <sz val="12"/>
        <rFont val="Times New Roman"/>
        <family val="1"/>
        <charset val="204"/>
      </rPr>
      <t>)</t>
    </r>
  </si>
  <si>
    <r>
      <t xml:space="preserve">Точность и обоснованность представленных ФГКУ документов:
    кассового плана; 
    прогноза поступлений в федеральный бюджет;
    предложений по внесению изменений в сводную бюджетную роспись </t>
    </r>
    <r>
      <rPr>
        <b/>
        <sz val="12"/>
        <rFont val="Times New Roman"/>
        <family val="1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2.3.2.</t>
    </r>
    <r>
      <rPr>
        <b/>
        <sz val="12"/>
        <rFont val="Times New Roman"/>
        <family val="1"/>
        <charset val="204"/>
      </rPr>
      <t>)</t>
    </r>
  </si>
  <si>
    <r>
      <t xml:space="preserve">Количество дней отклонения  от  даты представления ФКУ в Минфин России бюджетных  документов </t>
    </r>
    <r>
      <rPr>
        <b/>
        <sz val="12"/>
        <color theme="1"/>
        <rFont val="Times New Roman"/>
        <family val="2"/>
        <charset val="204"/>
      </rPr>
      <t xml:space="preserve">(Дн).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В случае представления бюджетных документов в неполном виде и без предоставления необходимых обоснований к ним сроком представления считается дата представления полного комплекта документов и обоснований</t>
    </r>
  </si>
  <si>
    <t xml:space="preserve">Федеральное государственное бюджетное учреждение                        "Научно-исследовательский финансовый институт"  </t>
  </si>
  <si>
    <r>
      <t>Сумма оценок Е(РК</t>
    </r>
    <r>
      <rPr>
        <vertAlign val="subscript"/>
        <sz val="8"/>
        <rFont val="Times New Roman"/>
        <family val="1"/>
        <charset val="204"/>
      </rPr>
      <t>ххх</t>
    </r>
    <r>
      <rPr>
        <sz val="8"/>
        <rFont val="Times New Roman"/>
        <family val="2"/>
        <charset val="204"/>
      </rPr>
      <t>) в                баллах (сумма                     граф 1-24)</t>
    </r>
  </si>
  <si>
    <r>
      <t xml:space="preserve">Данные итоговой суммы исполненных назначений по 
расходам по виду  финансового обеспечения (деятельности) «Субсидии на выполнение государственного (муниципального) задания» в отчетном периоде </t>
    </r>
    <r>
      <rPr>
        <b/>
        <sz val="12"/>
        <rFont val="Times New Roman"/>
        <family val="1"/>
        <charset val="204"/>
      </rPr>
      <t>(К</t>
    </r>
    <r>
      <rPr>
        <b/>
        <vertAlign val="subscript"/>
        <sz val="12"/>
        <rFont val="Times New Roman"/>
        <family val="1"/>
        <charset val="204"/>
      </rPr>
      <t>с</t>
    </r>
    <r>
      <rPr>
        <b/>
        <sz val="12"/>
        <rFont val="Times New Roman"/>
        <family val="1"/>
        <charset val="204"/>
      </rPr>
      <t>)</t>
    </r>
  </si>
  <si>
    <r>
      <t xml:space="preserve">Объем принятых обязательств на поставки товаров, оказание услуг, выполнение работ по виду  финансового обеспечения (деятельности) «Субсидии на выполнение государственного (муниципального) задания» в отчетном периоде с учетом внесенных в них изменений </t>
    </r>
    <r>
      <rPr>
        <b/>
        <sz val="12"/>
        <rFont val="Times New Roman"/>
        <family val="1"/>
        <charset val="204"/>
      </rPr>
      <t>(L</t>
    </r>
    <r>
      <rPr>
        <b/>
        <vertAlign val="subscript"/>
        <sz val="12"/>
        <rFont val="Times New Roman"/>
        <family val="1"/>
        <charset val="204"/>
      </rPr>
      <t>контр</t>
    </r>
    <r>
      <rPr>
        <b/>
        <sz val="12"/>
        <rFont val="Times New Roman"/>
        <family val="1"/>
        <charset val="204"/>
      </rPr>
      <t>)</t>
    </r>
  </si>
  <si>
    <r>
      <t xml:space="preserve">Объем кредиторской задолженности по расчетам с поставщиками, исполнителями и подрядчиками  по состоянию на 1 января года, следующего за отчетным годом по всем видам финансового обеспечения (деятельности) </t>
    </r>
    <r>
      <rPr>
        <b/>
        <sz val="12"/>
        <rFont val="Times New Roman"/>
        <family val="1"/>
        <charset val="204"/>
      </rPr>
      <t xml:space="preserve">(Z </t>
    </r>
    <r>
      <rPr>
        <b/>
        <vertAlign val="subscript"/>
        <sz val="12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</si>
  <si>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>РК</t>
    </r>
    <r>
      <rPr>
        <b/>
        <vertAlign val="subscript"/>
        <sz val="12"/>
        <rFont val="Times New Roman"/>
        <family val="1"/>
        <charset val="204"/>
      </rPr>
      <t>2.3.2.</t>
    </r>
    <r>
      <rPr>
        <b/>
        <sz val="12"/>
        <rFont val="Times New Roman"/>
        <family val="1"/>
        <charset val="204"/>
      </rPr>
      <t xml:space="preserve"> = Д</t>
    </r>
    <r>
      <rPr>
        <sz val="12"/>
        <rFont val="Times New Roman"/>
        <family val="1"/>
        <charset val="204"/>
      </rPr>
      <t xml:space="preserve"> – количество документов (обоснований), представленных в неполном виде, имеющих замечания (неточности) и/или без предоставления необходимых обоснований к ним</t>
    </r>
  </si>
  <si>
    <r>
      <t>1) Объем дебиторской  задолженности по расчетам с поставщиками, исполнителями  и подрядчиками  по состоянию на 1 января  года, следующего за отчетным годом</t>
    </r>
    <r>
      <rPr>
        <b/>
        <sz val="12"/>
        <color theme="1"/>
        <rFont val="Times New Roman"/>
        <family val="1"/>
        <charset val="204"/>
      </rPr>
      <t xml:space="preserve"> (V</t>
    </r>
    <r>
      <rPr>
        <b/>
        <vertAlign val="subscript"/>
        <sz val="12"/>
        <color theme="1"/>
        <rFont val="Times New Roman"/>
        <family val="1"/>
        <charset val="204"/>
      </rPr>
      <t>постК</t>
    </r>
    <r>
      <rPr>
        <b/>
        <sz val="12"/>
        <color theme="1"/>
        <rFont val="Times New Roman"/>
        <family val="1"/>
        <charset val="204"/>
      </rPr>
      <t>)</t>
    </r>
  </si>
  <si>
    <t>Соблюдение установленных сроков  представления и полнота представленных документов:
 кассового плана; прогноза поступлений в федеральный бюджет; предложений по внесению изменений в сводную бюджетную роспись</t>
  </si>
  <si>
    <r>
      <t>Е (РК</t>
    </r>
    <r>
      <rPr>
        <vertAlign val="subscript"/>
        <sz val="9"/>
        <color rgb="FF007033"/>
        <rFont val="Times New Roman"/>
        <family val="2"/>
        <charset val="204"/>
      </rPr>
      <t>3.2.2.</t>
    </r>
    <r>
      <rPr>
        <sz val="9"/>
        <color rgb="FF007033"/>
        <rFont val="Times New Roman"/>
        <family val="2"/>
        <charset val="204"/>
      </rPr>
      <t>) = 5,  в случае отсутствия роста дебиторской задолженности по состоянию на конец отчетного года по сравнению с состоянием задолженности на начало  отчетного года;  Е (РК</t>
    </r>
    <r>
      <rPr>
        <vertAlign val="subscript"/>
        <sz val="9"/>
        <color rgb="FF007033"/>
        <rFont val="Times New Roman"/>
        <family val="2"/>
        <charset val="204"/>
      </rPr>
      <t>3.2.2.</t>
    </r>
    <r>
      <rPr>
        <sz val="9"/>
        <color rgb="FF007033"/>
        <rFont val="Times New Roman"/>
        <family val="2"/>
        <charset val="204"/>
      </rPr>
      <t>) = 4, при наличии роста дебиторской задолженности по состоянию на конец отчетного года по сравнению с состоянием задолженности на начало  отчетного года, связанной с особенностями направления и характером деятельности;  Е (РК</t>
    </r>
    <r>
      <rPr>
        <vertAlign val="subscript"/>
        <sz val="9"/>
        <color rgb="FF007033"/>
        <rFont val="Times New Roman"/>
        <family val="2"/>
        <charset val="204"/>
      </rPr>
      <t>3.2.2.</t>
    </r>
    <r>
      <rPr>
        <sz val="9"/>
        <color rgb="FF007033"/>
        <rFont val="Times New Roman"/>
        <family val="2"/>
        <charset val="204"/>
      </rPr>
      <t>) = 0, при наличии роста дебиторской задолженности по состоянию на конец отчетного года по сравнению с состоянием задолженности на начало отчетного года, не связанной с особенностями направления и характером деятельности</t>
    </r>
  </si>
  <si>
    <r>
      <t>Е (РК</t>
    </r>
    <r>
      <rPr>
        <vertAlign val="subscript"/>
        <sz val="9"/>
        <color rgb="FF007033"/>
        <rFont val="Times New Roman"/>
        <family val="2"/>
        <charset val="204"/>
      </rPr>
      <t>3.3.2.</t>
    </r>
    <r>
      <rPr>
        <sz val="9"/>
        <color rgb="FF007033"/>
        <rFont val="Times New Roman"/>
        <family val="2"/>
        <charset val="204"/>
      </rPr>
      <t>) = 5, в случае отсутствия роста кредиторской задолженности по состоянию на конец отчетного года по сравнению с состоянием задолженности на начало  отчетного года; Е (РК</t>
    </r>
    <r>
      <rPr>
        <vertAlign val="subscript"/>
        <sz val="9"/>
        <color rgb="FF007033"/>
        <rFont val="Times New Roman"/>
        <family val="2"/>
        <charset val="204"/>
      </rPr>
      <t>3.3.2.</t>
    </r>
    <r>
      <rPr>
        <sz val="9"/>
        <color rgb="FF007033"/>
        <rFont val="Times New Roman"/>
        <family val="2"/>
        <charset val="204"/>
      </rPr>
      <t>) = 4, при наличии роста кредиторской задолженности по состоянию на конец отчетного года по сравнению с состоянием задолженности на начало  отчетного года, связанной с особенностями направления и характером деятельности; Е (РК</t>
    </r>
    <r>
      <rPr>
        <vertAlign val="subscript"/>
        <sz val="9"/>
        <color rgb="FF007033"/>
        <rFont val="Times New Roman"/>
        <family val="2"/>
        <charset val="204"/>
      </rPr>
      <t>3.3.2.</t>
    </r>
    <r>
      <rPr>
        <sz val="9"/>
        <color rgb="FF007033"/>
        <rFont val="Times New Roman"/>
        <family val="2"/>
        <charset val="204"/>
      </rPr>
      <t>) = 0, при наличии роста задолженности по состоянию на конец отчетного года по сравнению с состоянием задолженности на начало  отчетного года, не связанной с  особенностями направления и характером деятельности</t>
    </r>
  </si>
  <si>
    <r>
      <t xml:space="preserve">Объем субсидий на выполнение государственного задания, предусмотренный планом финансово-хозяйственной деятельности в отчетном финансовом году с учетом внесенных в них изменений </t>
    </r>
    <r>
      <rPr>
        <b/>
        <sz val="12"/>
        <rFont val="Times New Roman"/>
        <family val="1"/>
        <charset val="204"/>
      </rPr>
      <t>(V</t>
    </r>
    <r>
      <rPr>
        <b/>
        <vertAlign val="subscript"/>
        <sz val="12"/>
        <rFont val="Times New Roman"/>
        <family val="1"/>
        <charset val="204"/>
      </rPr>
      <t>гз</t>
    </r>
    <r>
      <rPr>
        <b/>
        <sz val="12"/>
        <rFont val="Times New Roman"/>
        <family val="1"/>
        <charset val="204"/>
      </rPr>
      <t>)</t>
    </r>
  </si>
  <si>
    <r>
      <t xml:space="preserve">Данные по итоговой сумме исполненных плановых назначений по доходам в отчетном периоде </t>
    </r>
    <r>
      <rPr>
        <b/>
        <sz val="12"/>
        <rFont val="Times New Roman"/>
        <family val="1"/>
        <charset val="204"/>
      </rPr>
      <t>(К</t>
    </r>
    <r>
      <rPr>
        <b/>
        <vertAlign val="subscript"/>
        <sz val="12"/>
        <rFont val="Times New Roman"/>
        <family val="1"/>
        <charset val="204"/>
      </rPr>
      <t>д</t>
    </r>
    <r>
      <rPr>
        <b/>
        <sz val="12"/>
        <rFont val="Times New Roman"/>
        <family val="1"/>
        <charset val="204"/>
      </rPr>
      <t>)</t>
    </r>
  </si>
  <si>
    <r>
      <t>Е (РК</t>
    </r>
    <r>
      <rPr>
        <vertAlign val="subscript"/>
        <sz val="10"/>
        <color rgb="FF007033"/>
        <rFont val="Times New Roman"/>
        <family val="2"/>
        <charset val="204"/>
      </rPr>
      <t>4.3.</t>
    </r>
    <r>
      <rPr>
        <sz val="10"/>
        <color rgb="FF007033"/>
        <rFont val="Times New Roman"/>
        <family val="2"/>
        <charset val="204"/>
      </rPr>
      <t>) = 2, если при проведении внешних и внутренних проверок финансовой деятельности ФГКУ в отчетном периоде нарушений  бюджетного законодательства Российской Федерации не выявлено;                                                                                                                                                                                                 Е (РК</t>
    </r>
    <r>
      <rPr>
        <vertAlign val="subscript"/>
        <sz val="10"/>
        <color rgb="FF007033"/>
        <rFont val="Times New Roman"/>
        <family val="2"/>
        <charset val="204"/>
      </rPr>
      <t>4.3</t>
    </r>
    <r>
      <rPr>
        <sz val="10"/>
        <color rgb="FF007033"/>
        <rFont val="Times New Roman"/>
        <family val="2"/>
        <charset val="204"/>
      </rPr>
      <t>)  = 0, если при проведении внешних и внутренних проверок финансовой деятельности ФГУ в отчетном периоде  нарушения бюджетного законодательства Российской Федерации выявлены</t>
    </r>
  </si>
  <si>
    <r>
      <t>Е (РК</t>
    </r>
    <r>
      <rPr>
        <vertAlign val="subscript"/>
        <sz val="9"/>
        <color rgb="FF007033"/>
        <rFont val="Times New Roman"/>
        <family val="2"/>
        <charset val="204"/>
      </rPr>
      <t>5.1.</t>
    </r>
    <r>
      <rPr>
        <sz val="9"/>
        <color rgb="FF007033"/>
        <rFont val="Times New Roman"/>
        <family val="2"/>
        <charset val="204"/>
      </rPr>
      <t>) = 5, при наличии утвержденного плана о мерах по повышению эффективности расходования бюджетных средств и выполнении мероприятий на отчетную дату не менее 100 %;                                                                                                                                                                                                                                                                                    Е (РК</t>
    </r>
    <r>
      <rPr>
        <vertAlign val="subscript"/>
        <sz val="9"/>
        <color rgb="FF007033"/>
        <rFont val="Times New Roman"/>
        <family val="2"/>
        <charset val="204"/>
      </rPr>
      <t>5.1.</t>
    </r>
    <r>
      <rPr>
        <sz val="9"/>
        <color rgb="FF007033"/>
        <rFont val="Times New Roman"/>
        <family val="2"/>
        <charset val="204"/>
      </rPr>
      <t>) = 3, при наличии утвержденного плана о мерах по повышению эффективности расходования бюджетных средств и выполнении мероприятий на отчетную дату  менее 100 %;                                                                                                                                                                                                                                                                                                                             Е(РК</t>
    </r>
    <r>
      <rPr>
        <vertAlign val="subscript"/>
        <sz val="9"/>
        <color rgb="FF007033"/>
        <rFont val="Times New Roman"/>
        <family val="2"/>
        <charset val="204"/>
      </rPr>
      <t>5.1</t>
    </r>
    <r>
      <rPr>
        <sz val="9"/>
        <color rgb="FF007033"/>
        <rFont val="Times New Roman"/>
        <family val="2"/>
        <charset val="204"/>
      </rPr>
      <t>) = 0, при  отсутствии утвержденного плана о мерах по повышению эффективности расходования бюджетных средств</t>
    </r>
  </si>
  <si>
    <r>
      <t>Е (РБ</t>
    </r>
    <r>
      <rPr>
        <vertAlign val="subscript"/>
        <sz val="11"/>
        <color rgb="FF007033"/>
        <rFont val="Times New Roman"/>
        <family val="1"/>
        <charset val="204"/>
      </rPr>
      <t>3.4.3.</t>
    </r>
    <r>
      <rPr>
        <sz val="11"/>
        <color rgb="FF007033"/>
        <rFont val="Times New Roman"/>
        <family val="1"/>
        <charset val="204"/>
      </rPr>
      <t>) = 5,  если  РБ</t>
    </r>
    <r>
      <rPr>
        <vertAlign val="subscript"/>
        <sz val="11"/>
        <color rgb="FF007033"/>
        <rFont val="Times New Roman"/>
        <family val="1"/>
        <charset val="204"/>
      </rPr>
      <t xml:space="preserve">3.4.3. </t>
    </r>
    <r>
      <rPr>
        <sz val="11"/>
        <color rgb="FF007033"/>
        <rFont val="Times New Roman"/>
        <family val="1"/>
        <charset val="204"/>
      </rPr>
      <t>&lt;= 1,5%;   Е (РБ</t>
    </r>
    <r>
      <rPr>
        <vertAlign val="subscript"/>
        <sz val="11"/>
        <color rgb="FF007033"/>
        <rFont val="Times New Roman"/>
        <family val="1"/>
        <charset val="204"/>
      </rPr>
      <t>3.4.3.</t>
    </r>
    <r>
      <rPr>
        <sz val="11"/>
        <color rgb="FF007033"/>
        <rFont val="Times New Roman"/>
        <family val="1"/>
        <charset val="204"/>
      </rPr>
      <t>) = 3, если 1,5% &lt; РБ</t>
    </r>
    <r>
      <rPr>
        <vertAlign val="subscript"/>
        <sz val="11"/>
        <color rgb="FF007033"/>
        <rFont val="Times New Roman"/>
        <family val="1"/>
        <charset val="204"/>
      </rPr>
      <t xml:space="preserve">3.4.3. </t>
    </r>
    <r>
      <rPr>
        <sz val="11"/>
        <color rgb="FF007033"/>
        <rFont val="Times New Roman"/>
        <family val="1"/>
        <charset val="204"/>
      </rPr>
      <t>&lt;= 2%;                                                     Е (РБ</t>
    </r>
    <r>
      <rPr>
        <vertAlign val="subscript"/>
        <sz val="11"/>
        <color rgb="FF007033"/>
        <rFont val="Times New Roman"/>
        <family val="1"/>
        <charset val="204"/>
      </rPr>
      <t>3.4.3.</t>
    </r>
    <r>
      <rPr>
        <sz val="11"/>
        <color rgb="FF007033"/>
        <rFont val="Times New Roman"/>
        <family val="1"/>
        <charset val="204"/>
      </rPr>
      <t>) = 0, если РБ</t>
    </r>
    <r>
      <rPr>
        <vertAlign val="subscript"/>
        <sz val="11"/>
        <color rgb="FF007033"/>
        <rFont val="Times New Roman"/>
        <family val="1"/>
        <charset val="204"/>
      </rPr>
      <t xml:space="preserve">3.4.3. </t>
    </r>
    <r>
      <rPr>
        <sz val="11"/>
        <color rgb="FF007033"/>
        <rFont val="Times New Roman"/>
        <family val="1"/>
        <charset val="204"/>
      </rPr>
      <t>&gt; 2%</t>
    </r>
  </si>
  <si>
    <r>
      <t>Е (РК</t>
    </r>
    <r>
      <rPr>
        <vertAlign val="subscript"/>
        <sz val="9"/>
        <color rgb="FF007033"/>
        <rFont val="Times New Roman"/>
        <family val="2"/>
        <charset val="204"/>
      </rPr>
      <t>3.2.4.</t>
    </r>
    <r>
      <rPr>
        <sz val="9"/>
        <color rgb="FF007033"/>
        <rFont val="Times New Roman"/>
        <family val="2"/>
        <charset val="204"/>
      </rPr>
      <t>) = 2, при отсутствии нереальной к взысканию дебиторской  задолженности по состоянию на 1 января года, следующего за отчетным годом;                                                                 Е (РК</t>
    </r>
    <r>
      <rPr>
        <vertAlign val="subscript"/>
        <sz val="9"/>
        <color rgb="FF007033"/>
        <rFont val="Times New Roman"/>
        <family val="2"/>
        <charset val="204"/>
      </rPr>
      <t>3.2.4.</t>
    </r>
    <r>
      <rPr>
        <sz val="9"/>
        <color rgb="FF007033"/>
        <rFont val="Times New Roman"/>
        <family val="2"/>
        <charset val="204"/>
      </rPr>
      <t xml:space="preserve">) = 0, при наличии нереальной к взысканию дебиторской  задолженности по состоянию на 1 января года, следующего за отчетным годом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</si>
</sst>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р_."/>
    <numFmt numFmtId="165" formatCode="#,##0.00_ ;\-#,##0.00\ "/>
    <numFmt numFmtId="166" formatCode="0.0"/>
    <numFmt numFmtId="167" formatCode="#,##0.0"/>
    <numFmt numFmtId="168" formatCode="#,##0.000"/>
  </numFmts>
  <fonts count="64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rgb="FF007033"/>
      <name val="Times New Roman"/>
      <family val="2"/>
      <charset val="204"/>
    </font>
    <font>
      <b/>
      <vertAlign val="subscript"/>
      <sz val="12"/>
      <color theme="1"/>
      <name val="Times New Roman"/>
      <family val="2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0"/>
      <name val="Times New Roman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26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2"/>
      <charset val="204"/>
    </font>
    <font>
      <sz val="10"/>
      <color rgb="FF007033"/>
      <name val="Times New Roman"/>
      <family val="2"/>
      <charset val="204"/>
    </font>
    <font>
      <sz val="11"/>
      <color rgb="FF007033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1"/>
      <color rgb="FF00703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8"/>
      <name val="Times New Roman"/>
      <family val="2"/>
      <charset val="204"/>
    </font>
    <font>
      <vertAlign val="subscript"/>
      <sz val="8"/>
      <name val="Times New Roman"/>
      <family val="2"/>
      <charset val="204"/>
    </font>
    <font>
      <b/>
      <sz val="8"/>
      <color theme="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2"/>
      <charset val="204"/>
    </font>
    <font>
      <sz val="9"/>
      <name val="Times New Roman"/>
      <family val="2"/>
      <charset val="204"/>
    </font>
    <font>
      <sz val="9"/>
      <name val="Wingdings 2"/>
      <family val="1"/>
      <charset val="2"/>
    </font>
    <font>
      <sz val="9"/>
      <name val="Wingdings"/>
      <charset val="2"/>
    </font>
    <font>
      <b/>
      <sz val="10"/>
      <color theme="1"/>
      <name val="Times New Roman"/>
      <family val="2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Times New Roman"/>
      <family val="2"/>
      <charset val="204"/>
    </font>
    <font>
      <b/>
      <vertAlign val="subscript"/>
      <sz val="11"/>
      <color theme="1"/>
      <name val="Times New Roman"/>
      <family val="2"/>
      <charset val="204"/>
    </font>
    <font>
      <sz val="9"/>
      <color rgb="FF007033"/>
      <name val="Times New Roman"/>
      <family val="2"/>
      <charset val="204"/>
    </font>
    <font>
      <vertAlign val="subscript"/>
      <sz val="9"/>
      <color rgb="FF007033"/>
      <name val="Times New Roman"/>
      <family val="2"/>
      <charset val="204"/>
    </font>
    <font>
      <sz val="9"/>
      <color rgb="FF007033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bscript"/>
      <sz val="11"/>
      <color rgb="FF007033"/>
      <name val="Times New Roman"/>
      <family val="1"/>
      <charset val="204"/>
    </font>
    <font>
      <vertAlign val="subscript"/>
      <sz val="9"/>
      <color rgb="FF007033"/>
      <name val="Times New Roman"/>
      <family val="1"/>
      <charset val="204"/>
    </font>
    <font>
      <vertAlign val="subscript"/>
      <sz val="11"/>
      <color rgb="FF007033"/>
      <name val="Times New Roman"/>
      <family val="2"/>
      <charset val="204"/>
    </font>
    <font>
      <vertAlign val="subscript"/>
      <sz val="10"/>
      <color rgb="FF007033"/>
      <name val="Times New Roman"/>
      <family val="2"/>
      <charset val="204"/>
    </font>
    <font>
      <sz val="22"/>
      <color theme="1"/>
      <name val="Times New Roman"/>
      <family val="2"/>
      <charset val="204"/>
    </font>
    <font>
      <sz val="10"/>
      <color rgb="FF007033"/>
      <name val="Times New Roman"/>
      <family val="1"/>
      <charset val="204"/>
    </font>
    <font>
      <vertAlign val="subscript"/>
      <sz val="10"/>
      <color rgb="FF007033"/>
      <name val="Times New Roman"/>
      <family val="1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428">
    <xf numFmtId="0" fontId="0" fillId="0" borderId="0" xfId="0"/>
    <xf numFmtId="0" fontId="0" fillId="0" borderId="0" xfId="0" applyFont="1"/>
    <xf numFmtId="0" fontId="23" fillId="0" borderId="0" xfId="0" applyFont="1" applyAlignment="1">
      <alignment wrapText="1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168" fontId="3" fillId="0" borderId="1" xfId="1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0" fontId="6" fillId="0" borderId="0" xfId="0" applyFont="1" applyFill="1"/>
    <xf numFmtId="0" fontId="0" fillId="0" borderId="0" xfId="0" applyFill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top" wrapText="1"/>
    </xf>
    <xf numFmtId="0" fontId="19" fillId="0" borderId="0" xfId="0" applyFont="1" applyFill="1"/>
    <xf numFmtId="0" fontId="19" fillId="0" borderId="0" xfId="0" applyFont="1" applyFill="1" applyBorder="1"/>
    <xf numFmtId="167" fontId="3" fillId="0" borderId="1" xfId="1" applyNumberFormat="1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7" xfId="0" applyFill="1" applyBorder="1" applyAlignment="1"/>
    <xf numFmtId="0" fontId="0" fillId="0" borderId="7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19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0" fillId="0" borderId="3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indent="1"/>
    </xf>
    <xf numFmtId="0" fontId="3" fillId="0" borderId="1" xfId="1" applyFont="1" applyFill="1" applyBorder="1" applyAlignment="1">
      <alignment horizontal="left" vertical="top" wrapText="1" indent="1"/>
    </xf>
    <xf numFmtId="0" fontId="8" fillId="0" borderId="1" xfId="1" applyFont="1" applyFill="1" applyBorder="1" applyAlignment="1">
      <alignment horizontal="left" vertical="top" wrapText="1" indent="1"/>
    </xf>
    <xf numFmtId="0" fontId="3" fillId="0" borderId="1" xfId="1" applyFont="1" applyFill="1" applyBorder="1" applyAlignment="1">
      <alignment horizontal="left" vertical="center" wrapText="1" indent="1"/>
    </xf>
    <xf numFmtId="0" fontId="3" fillId="0" borderId="2" xfId="1" applyFont="1" applyFill="1" applyBorder="1" applyAlignment="1">
      <alignment horizontal="left" vertical="top" wrapText="1" indent="1"/>
    </xf>
    <xf numFmtId="0" fontId="3" fillId="0" borderId="0" xfId="1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 inden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21" fillId="0" borderId="7" xfId="0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left" vertical="center" wrapText="1" indent="1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/>
    <xf numFmtId="0" fontId="21" fillId="0" borderId="7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38" fillId="0" borderId="1" xfId="0" applyFont="1" applyBorder="1" applyAlignment="1">
      <alignment horizontal="center" vertical="center"/>
    </xf>
    <xf numFmtId="0" fontId="44" fillId="0" borderId="0" xfId="0" applyFont="1" applyFill="1"/>
    <xf numFmtId="0" fontId="38" fillId="0" borderId="17" xfId="0" applyFont="1" applyFill="1" applyBorder="1" applyAlignment="1">
      <alignment horizontal="left" vertical="top" wrapText="1" indent="1"/>
    </xf>
    <xf numFmtId="0" fontId="37" fillId="0" borderId="17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top" wrapText="1" indent="1"/>
    </xf>
    <xf numFmtId="0" fontId="37" fillId="0" borderId="0" xfId="0" applyNumberFormat="1" applyFont="1" applyFill="1" applyBorder="1" applyAlignment="1">
      <alignment horizontal="center" vertical="center"/>
    </xf>
    <xf numFmtId="0" fontId="47" fillId="3" borderId="1" xfId="0" applyNumberFormat="1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indent="1"/>
    </xf>
    <xf numFmtId="0" fontId="4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44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inden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/>
    <xf numFmtId="0" fontId="45" fillId="0" borderId="0" xfId="0" quotePrefix="1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  <xf numFmtId="0" fontId="21" fillId="0" borderId="14" xfId="0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left" vertical="center" wrapText="1" indent="1"/>
    </xf>
    <xf numFmtId="4" fontId="8" fillId="0" borderId="1" xfId="1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2" xfId="1" applyFont="1" applyFill="1" applyBorder="1" applyAlignment="1">
      <alignment horizontal="left" vertical="center" wrapText="1" indent="1"/>
    </xf>
    <xf numFmtId="0" fontId="2" fillId="0" borderId="0" xfId="0" applyFont="1" applyFill="1"/>
    <xf numFmtId="0" fontId="8" fillId="0" borderId="2" xfId="1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horizontal="left" vertical="top" wrapText="1" indent="1"/>
    </xf>
    <xf numFmtId="0" fontId="0" fillId="0" borderId="0" xfId="0" applyFont="1" applyAlignment="1">
      <alignment vertical="center" wrapText="1"/>
    </xf>
    <xf numFmtId="0" fontId="3" fillId="0" borderId="12" xfId="1" applyFont="1" applyFill="1" applyBorder="1" applyAlignment="1">
      <alignment horizontal="left" vertical="top" wrapText="1" inden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4" fillId="0" borderId="2" xfId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16" fillId="0" borderId="0" xfId="0" applyFont="1" applyFill="1"/>
    <xf numFmtId="0" fontId="0" fillId="0" borderId="0" xfId="0" applyFill="1" applyAlignment="1"/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9" xfId="1" applyNumberFormat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/>
    <xf numFmtId="0" fontId="16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0" fillId="0" borderId="7" xfId="0" applyFill="1" applyBorder="1" applyAlignment="1"/>
    <xf numFmtId="49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/>
    <xf numFmtId="0" fontId="10" fillId="0" borderId="1" xfId="0" applyFont="1" applyFill="1" applyBorder="1" applyAlignment="1">
      <alignment horizontal="left" vertical="center" wrapText="1" indent="1"/>
    </xf>
    <xf numFmtId="0" fontId="1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45" fillId="0" borderId="0" xfId="0" quotePrefix="1" applyNumberFormat="1" applyFont="1" applyFill="1" applyAlignment="1">
      <alignment horizontal="left" indent="1"/>
    </xf>
    <xf numFmtId="0" fontId="0" fillId="0" borderId="1" xfId="0" applyNumberForma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8" fillId="0" borderId="2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 wrapText="1" indent="1"/>
    </xf>
    <xf numFmtId="0" fontId="60" fillId="0" borderId="0" xfId="0" applyFont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50" fillId="0" borderId="1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left" indent="1"/>
    </xf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1" fontId="0" fillId="0" borderId="1" xfId="0" quotePrefix="1" applyNumberFormat="1" applyFont="1" applyFill="1" applyBorder="1" applyAlignment="1">
      <alignment horizontal="center" vertical="center" wrapText="1"/>
    </xf>
    <xf numFmtId="166" fontId="0" fillId="0" borderId="1" xfId="0" quotePrefix="1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/>
    </xf>
    <xf numFmtId="0" fontId="50" fillId="0" borderId="1" xfId="0" quotePrefix="1" applyNumberFormat="1" applyFont="1" applyFill="1" applyBorder="1" applyAlignment="1">
      <alignment horizontal="center" vertical="center" wrapText="1"/>
    </xf>
    <xf numFmtId="166" fontId="21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167" fontId="0" fillId="0" borderId="1" xfId="0" quotePrefix="1" applyNumberFormat="1" applyFont="1" applyFill="1" applyBorder="1" applyAlignment="1">
      <alignment horizontal="center" vertical="center" wrapText="1"/>
    </xf>
    <xf numFmtId="2" fontId="0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0" fillId="0" borderId="1" xfId="0" quotePrefix="1" applyNumberFormat="1" applyFont="1" applyFill="1" applyBorder="1" applyAlignment="1">
      <alignment horizontal="center" vertical="center" wrapText="1"/>
    </xf>
    <xf numFmtId="4" fontId="10" fillId="0" borderId="1" xfId="0" quotePrefix="1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 indent="1"/>
    </xf>
    <xf numFmtId="0" fontId="10" fillId="0" borderId="0" xfId="0" applyFont="1" applyFill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 indent="1"/>
    </xf>
    <xf numFmtId="4" fontId="1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 inden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4" fillId="0" borderId="2" xfId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0" fontId="34" fillId="0" borderId="7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/>
    <xf numFmtId="0" fontId="2" fillId="0" borderId="2" xfId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0" fillId="0" borderId="7" xfId="0" applyFill="1" applyBorder="1" applyAlignment="1"/>
    <xf numFmtId="49" fontId="3" fillId="0" borderId="2" xfId="1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32" fillId="0" borderId="3" xfId="0" applyFont="1" applyFill="1" applyBorder="1" applyAlignment="1"/>
    <xf numFmtId="0" fontId="32" fillId="0" borderId="7" xfId="0" applyFont="1" applyFill="1" applyBorder="1" applyAlignment="1"/>
    <xf numFmtId="0" fontId="3" fillId="0" borderId="1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10" xfId="1" applyFont="1" applyFill="1" applyBorder="1" applyAlignment="1">
      <alignment horizontal="left" vertical="center" wrapText="1" indent="1"/>
    </xf>
    <xf numFmtId="0" fontId="8" fillId="0" borderId="11" xfId="1" applyFont="1" applyFill="1" applyBorder="1" applyAlignment="1">
      <alignment horizontal="left" vertical="center" wrapText="1" indent="1"/>
    </xf>
    <xf numFmtId="0" fontId="8" fillId="0" borderId="12" xfId="1" applyFont="1" applyFill="1" applyBorder="1" applyAlignment="1">
      <alignment horizontal="left" vertical="center" wrapText="1" indent="1"/>
    </xf>
    <xf numFmtId="0" fontId="2" fillId="0" borderId="3" xfId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8" fillId="0" borderId="3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0" fontId="29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2" fontId="6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52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61" fillId="0" borderId="1" xfId="0" quotePrefix="1" applyNumberFormat="1" applyFont="1" applyFill="1" applyBorder="1" applyAlignment="1">
      <alignment horizontal="center" vertical="center" wrapText="1"/>
    </xf>
    <xf numFmtId="4" fontId="54" fillId="0" borderId="1" xfId="0" quotePrefix="1" applyNumberFormat="1" applyFont="1" applyFill="1" applyBorder="1" applyAlignment="1">
      <alignment horizontal="center" vertical="center" wrapText="1"/>
    </xf>
    <xf numFmtId="4" fontId="32" fillId="0" borderId="1" xfId="0" quotePrefix="1" applyNumberFormat="1" applyFont="1" applyFill="1" applyBorder="1" applyAlignment="1">
      <alignment horizontal="center" vertical="center" wrapText="1"/>
    </xf>
    <xf numFmtId="0" fontId="54" fillId="0" borderId="1" xfId="0" quotePrefix="1" applyNumberFormat="1" applyFont="1" applyFill="1" applyBorder="1" applyAlignment="1">
      <alignment horizontal="center" vertical="center" wrapText="1"/>
    </xf>
    <xf numFmtId="4" fontId="61" fillId="0" borderId="1" xfId="0" quotePrefix="1" applyNumberFormat="1" applyFont="1" applyFill="1" applyBorder="1" applyAlignment="1">
      <alignment horizontal="center" vertical="center" wrapText="1"/>
    </xf>
    <xf numFmtId="4" fontId="16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 indent="1"/>
    </xf>
    <xf numFmtId="0" fontId="6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3" fillId="0" borderId="1" xfId="0" quotePrefix="1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 indent="1"/>
    </xf>
    <xf numFmtId="0" fontId="16" fillId="0" borderId="1" xfId="0" quotePrefix="1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left" vertical="center" indent="1"/>
    </xf>
    <xf numFmtId="0" fontId="28" fillId="0" borderId="1" xfId="0" quotePrefix="1" applyNumberFormat="1" applyFont="1" applyFill="1" applyBorder="1" applyAlignment="1">
      <alignment horizontal="center" vertical="center" wrapText="1"/>
    </xf>
    <xf numFmtId="0" fontId="31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0070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/OTDEL/10/&#1052;&#1086;&#1085;&#1080;&#1090;&#1086;&#1088;&#1080;&#1085;&#1075;%20&#1082;&#1072;&#1095;-&#1074;&#1072;%20&#1092;&#1080;&#1085;%20&#1084;&#1077;&#1085;&#1077;&#1076;&#1078;&#1084;%20&#1060;&#1043;&#1059;%20(&#1087;&#1088;.%20249)/2016%20&#1075;&#1086;&#1076;/9%20&#1084;&#1077;&#1089;&#1103;&#1094;&#1077;&#1074;%202016/&#1050;&#1072;&#1095;-&#1074;&#1086;%20&#1092;&#1080;&#1085;%20&#1084;&#1077;&#1085;&#1077;&#1076;&#1078;%20&#1060;&#1043;&#1059;_9%20&#1084;&#1077;&#1089;.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/OTDEL/10/&#1052;&#1086;&#1085;&#1080;&#1090;&#1086;&#1088;&#1080;&#1085;&#1075;%20&#1082;&#1072;&#1095;-&#1074;&#1072;%20&#1092;&#1080;&#1085;%20&#1084;&#1077;&#1085;&#1077;&#1076;&#1078;&#1084;%20&#1060;&#1043;&#1059;%20(&#1087;&#1088;.%20103)/2015%20&#1075;&#1086;&#1076;/2015/&#1050;&#1072;&#1095;-&#1074;&#1086;%20&#1092;&#1080;&#1085;%20&#1084;&#1077;&#1085;&#1077;&#1076;&#1078;%20&#1060;&#1043;&#1059;__2015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"/>
      <sheetName val="ФГБУ за 9 месяцев 2016 года"/>
      <sheetName val="ФКУ за 9 месяцев 2016 года"/>
      <sheetName val="Показатели ФГБУ - 9 мес. 2016"/>
      <sheetName val="Показатели ФКУ - 9 мес. 2016 "/>
      <sheetName val="Рейтинг ФГБУ"/>
      <sheetName val="Рейтинг ФКУ"/>
    </sheetNames>
    <sheetDataSet>
      <sheetData sheetId="0" refreshError="1"/>
      <sheetData sheetId="1" refreshError="1">
        <row r="14">
          <cell r="E14">
            <v>191524302.87</v>
          </cell>
          <cell r="F14">
            <v>765171363.36000001</v>
          </cell>
        </row>
        <row r="34">
          <cell r="E34">
            <v>173970169.87</v>
          </cell>
          <cell r="F34">
            <v>601643558.68000007</v>
          </cell>
        </row>
      </sheetData>
      <sheetData sheetId="2" refreshError="1">
        <row r="17">
          <cell r="E17">
            <v>2996930605.0599999</v>
          </cell>
          <cell r="F17">
            <v>537580473.87</v>
          </cell>
          <cell r="G17">
            <v>1664468764.55</v>
          </cell>
          <cell r="H17">
            <v>568536628.44000006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"/>
      <sheetName val="ФГБУ за 2015 год"/>
      <sheetName val="ФКУ за 2015 год"/>
      <sheetName val="Показатели ФГБУ -  2015 "/>
      <sheetName val="Показатели ФКУ- 2015 год"/>
      <sheetName val="Рейтинг ФГБУ"/>
      <sheetName val="Рейтинг ФКУ"/>
    </sheetNames>
    <sheetDataSet>
      <sheetData sheetId="0"/>
      <sheetData sheetId="1"/>
      <sheetData sheetId="2">
        <row r="32">
          <cell r="E32">
            <v>73330519.900000006</v>
          </cell>
          <cell r="F32">
            <v>70713026.200000003</v>
          </cell>
          <cell r="G32">
            <v>72058405.890000001</v>
          </cell>
          <cell r="H32">
            <v>107893037.18000001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2"/>
  <sheetViews>
    <sheetView workbookViewId="0">
      <selection activeCell="H28" sqref="H28"/>
    </sheetView>
  </sheetViews>
  <sheetFormatPr defaultRowHeight="15" x14ac:dyDescent="0.25"/>
  <sheetData>
    <row r="6" spans="1:15" ht="13.9" customHeight="1" x14ac:dyDescent="0.25">
      <c r="A6" s="284" t="s">
        <v>445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18"/>
    </row>
    <row r="7" spans="1:15" ht="13.9" customHeight="1" x14ac:dyDescent="0.25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18"/>
    </row>
    <row r="8" spans="1:15" ht="13.9" customHeight="1" x14ac:dyDescent="0.25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18"/>
    </row>
    <row r="9" spans="1:15" ht="13.9" customHeight="1" x14ac:dyDescent="0.25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18"/>
    </row>
    <row r="10" spans="1:15" ht="13.9" customHeight="1" x14ac:dyDescent="0.25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18"/>
    </row>
    <row r="11" spans="1:15" ht="21" customHeight="1" x14ac:dyDescent="0.25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18"/>
    </row>
    <row r="12" spans="1:15" ht="13.9" customHeight="1" x14ac:dyDescent="0.25">
      <c r="A12" s="284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18"/>
    </row>
    <row r="13" spans="1:15" ht="13.9" customHeight="1" x14ac:dyDescent="0.25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18"/>
    </row>
    <row r="14" spans="1:15" ht="13.9" customHeight="1" x14ac:dyDescent="0.25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18"/>
    </row>
    <row r="15" spans="1:15" ht="13.9" customHeight="1" x14ac:dyDescent="0.25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18"/>
    </row>
    <row r="16" spans="1:15" ht="13.9" customHeight="1" x14ac:dyDescent="0.25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18"/>
    </row>
    <row r="17" spans="1:15" ht="13.9" customHeight="1" x14ac:dyDescent="0.25">
      <c r="A17" s="284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18"/>
    </row>
    <row r="18" spans="1:15" ht="13.9" customHeight="1" x14ac:dyDescent="0.25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18"/>
    </row>
    <row r="19" spans="1:15" ht="13.9" customHeight="1" x14ac:dyDescent="0.25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18"/>
    </row>
    <row r="20" spans="1:15" ht="13.9" customHeight="1" x14ac:dyDescent="0.25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18"/>
    </row>
    <row r="21" spans="1:15" ht="13.9" customHeight="1" x14ac:dyDescent="0.25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18"/>
    </row>
    <row r="22" spans="1:15" ht="13.9" customHeight="1" x14ac:dyDescent="0.25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18"/>
    </row>
    <row r="23" spans="1:15" ht="13.9" customHeight="1" x14ac:dyDescent="0.25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3.9" customHeight="1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3.9" customHeight="1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ht="13.9" customHeight="1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ht="13.9" customHeight="1" x14ac:dyDescent="0.45">
      <c r="A27" s="216"/>
      <c r="B27" s="285"/>
      <c r="C27" s="285"/>
      <c r="D27" s="217"/>
      <c r="E27" s="135"/>
      <c r="F27" s="2"/>
      <c r="G27" s="2"/>
      <c r="H27" s="2"/>
      <c r="I27" s="2"/>
      <c r="J27" s="2"/>
      <c r="K27" s="2"/>
      <c r="L27" s="2"/>
      <c r="M27" s="2"/>
      <c r="N27" s="2"/>
    </row>
    <row r="28" spans="1:15" ht="13.9" customHeight="1" x14ac:dyDescent="0.45">
      <c r="A28" s="216"/>
      <c r="B28" s="285"/>
      <c r="C28" s="285"/>
      <c r="D28" s="285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13.9" customHeight="1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ht="13.9" customHeight="1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5" ht="13.9" customHeight="1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5" ht="13.9" customHeigh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9" customHeight="1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9" customHeight="1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9" customHeigh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9" customHeight="1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9" customHeight="1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9" customHeight="1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9" customHeight="1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9" customHeight="1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9" customHeight="1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9" customHeight="1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mergeCells count="3">
    <mergeCell ref="A6:N22"/>
    <mergeCell ref="B27:C27"/>
    <mergeCell ref="B28:D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6"/>
  <sheetViews>
    <sheetView topLeftCell="A24" zoomScale="110" zoomScaleNormal="110" workbookViewId="0">
      <selection activeCell="I30" sqref="I30"/>
    </sheetView>
  </sheetViews>
  <sheetFormatPr defaultRowHeight="15" x14ac:dyDescent="0.25"/>
  <cols>
    <col min="1" max="1" width="6.42578125" style="10" customWidth="1"/>
    <col min="2" max="2" width="85.28515625" style="35" customWidth="1"/>
    <col min="3" max="3" width="41.7109375" style="154" customWidth="1"/>
    <col min="4" max="4" width="6" style="155" customWidth="1"/>
    <col min="5" max="8" width="23.7109375" style="10" customWidth="1"/>
    <col min="9" max="16384" width="9.140625" style="10"/>
  </cols>
  <sheetData>
    <row r="1" spans="1:8" ht="35.450000000000003" customHeight="1" x14ac:dyDescent="0.25">
      <c r="B1" s="321" t="s">
        <v>239</v>
      </c>
      <c r="C1" s="321"/>
      <c r="D1" s="321"/>
      <c r="E1" s="321"/>
      <c r="F1" s="321"/>
      <c r="G1" s="321"/>
      <c r="H1" s="321"/>
    </row>
    <row r="2" spans="1:8" ht="15" customHeight="1" thickBot="1" x14ac:dyDescent="0.3">
      <c r="B2" s="322"/>
      <c r="C2" s="322"/>
      <c r="D2" s="322"/>
      <c r="E2" s="322"/>
      <c r="F2" s="322"/>
      <c r="G2" s="322"/>
      <c r="H2" s="322"/>
    </row>
    <row r="3" spans="1:8" s="12" customFormat="1" ht="103.5" customHeight="1" thickBot="1" x14ac:dyDescent="0.3">
      <c r="A3" s="272" t="s">
        <v>21</v>
      </c>
      <c r="B3" s="273" t="s">
        <v>6</v>
      </c>
      <c r="C3" s="273" t="s">
        <v>12</v>
      </c>
      <c r="D3" s="273" t="s">
        <v>17</v>
      </c>
      <c r="E3" s="273" t="s">
        <v>5</v>
      </c>
      <c r="F3" s="273" t="s">
        <v>15</v>
      </c>
      <c r="G3" s="273" t="s">
        <v>4</v>
      </c>
      <c r="H3" s="274" t="s">
        <v>3</v>
      </c>
    </row>
    <row r="4" spans="1:8" s="156" customFormat="1" ht="14.25" customHeight="1" x14ac:dyDescent="0.25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</row>
    <row r="5" spans="1:8" ht="20.100000000000001" customHeight="1" x14ac:dyDescent="0.25">
      <c r="A5" s="331" t="s">
        <v>26</v>
      </c>
      <c r="B5" s="332"/>
      <c r="C5" s="332"/>
      <c r="D5" s="332"/>
      <c r="E5" s="332"/>
      <c r="F5" s="332"/>
      <c r="G5" s="332"/>
      <c r="H5" s="332"/>
    </row>
    <row r="6" spans="1:8" ht="20.100000000000001" customHeight="1" x14ac:dyDescent="0.25">
      <c r="A6" s="30" t="s">
        <v>285</v>
      </c>
      <c r="B6" s="325" t="s">
        <v>25</v>
      </c>
      <c r="C6" s="326"/>
      <c r="D6" s="326"/>
      <c r="E6" s="326"/>
      <c r="F6" s="326"/>
      <c r="G6" s="326"/>
      <c r="H6" s="327"/>
    </row>
    <row r="7" spans="1:8" ht="39" customHeight="1" x14ac:dyDescent="0.25">
      <c r="A7" s="30" t="s">
        <v>286</v>
      </c>
      <c r="B7" s="38" t="s">
        <v>74</v>
      </c>
      <c r="C7" s="147" t="s">
        <v>13</v>
      </c>
      <c r="D7" s="141" t="s">
        <v>18</v>
      </c>
      <c r="E7" s="157">
        <v>0</v>
      </c>
      <c r="F7" s="157">
        <v>0</v>
      </c>
      <c r="G7" s="157">
        <v>0</v>
      </c>
      <c r="H7" s="157">
        <v>0</v>
      </c>
    </row>
    <row r="8" spans="1:8" ht="35.1" customHeight="1" x14ac:dyDescent="0.25">
      <c r="A8" s="30" t="s">
        <v>287</v>
      </c>
      <c r="B8" s="38" t="s">
        <v>367</v>
      </c>
      <c r="C8" s="289" t="s">
        <v>22</v>
      </c>
      <c r="D8" s="143"/>
      <c r="E8" s="145" t="s">
        <v>185</v>
      </c>
      <c r="F8" s="145" t="s">
        <v>185</v>
      </c>
      <c r="G8" s="158" t="s">
        <v>185</v>
      </c>
      <c r="H8" s="158" t="s">
        <v>185</v>
      </c>
    </row>
    <row r="9" spans="1:8" ht="23.1" customHeight="1" x14ac:dyDescent="0.25">
      <c r="A9" s="55"/>
      <c r="B9" s="56" t="s">
        <v>365</v>
      </c>
      <c r="C9" s="290"/>
      <c r="D9" s="143" t="s">
        <v>19</v>
      </c>
      <c r="E9" s="159">
        <f>100*E10/E11</f>
        <v>0</v>
      </c>
      <c r="F9" s="159">
        <f t="shared" ref="F9:H9" si="0">100*F10/F11</f>
        <v>0</v>
      </c>
      <c r="G9" s="159">
        <f t="shared" si="0"/>
        <v>0</v>
      </c>
      <c r="H9" s="159">
        <f t="shared" si="0"/>
        <v>0</v>
      </c>
    </row>
    <row r="10" spans="1:8" ht="44.25" customHeight="1" x14ac:dyDescent="0.25">
      <c r="A10" s="160"/>
      <c r="B10" s="184" t="s">
        <v>240</v>
      </c>
      <c r="C10" s="290"/>
      <c r="D10" s="143" t="s">
        <v>20</v>
      </c>
      <c r="E10" s="145">
        <v>0</v>
      </c>
      <c r="F10" s="145">
        <v>0</v>
      </c>
      <c r="G10" s="158">
        <v>0</v>
      </c>
      <c r="H10" s="158">
        <v>0</v>
      </c>
    </row>
    <row r="11" spans="1:8" ht="35.1" customHeight="1" x14ac:dyDescent="0.25">
      <c r="A11" s="73"/>
      <c r="B11" s="184" t="s">
        <v>241</v>
      </c>
      <c r="C11" s="291"/>
      <c r="D11" s="161" t="s">
        <v>20</v>
      </c>
      <c r="E11" s="3">
        <v>4416912200</v>
      </c>
      <c r="F11" s="145">
        <v>841361300</v>
      </c>
      <c r="G11" s="145">
        <v>2356206400</v>
      </c>
      <c r="H11" s="3">
        <v>812920300</v>
      </c>
    </row>
    <row r="12" spans="1:8" ht="83.25" customHeight="1" x14ac:dyDescent="0.25">
      <c r="A12" s="162" t="s">
        <v>288</v>
      </c>
      <c r="B12" s="184" t="s">
        <v>75</v>
      </c>
      <c r="C12" s="289" t="s">
        <v>47</v>
      </c>
      <c r="D12" s="318" t="s">
        <v>46</v>
      </c>
      <c r="E12" s="308">
        <v>0</v>
      </c>
      <c r="F12" s="314">
        <v>0</v>
      </c>
      <c r="G12" s="308">
        <v>0</v>
      </c>
      <c r="H12" s="308">
        <v>0</v>
      </c>
    </row>
    <row r="13" spans="1:8" ht="84" customHeight="1" x14ac:dyDescent="0.25">
      <c r="A13" s="164" t="s">
        <v>65</v>
      </c>
      <c r="B13" s="184" t="s">
        <v>505</v>
      </c>
      <c r="C13" s="338"/>
      <c r="D13" s="319"/>
      <c r="E13" s="309"/>
      <c r="F13" s="315"/>
      <c r="G13" s="309"/>
      <c r="H13" s="309"/>
    </row>
    <row r="14" spans="1:8" ht="20.100000000000001" customHeight="1" x14ac:dyDescent="0.25">
      <c r="A14" s="333" t="s">
        <v>40</v>
      </c>
      <c r="B14" s="334"/>
      <c r="C14" s="334"/>
      <c r="D14" s="334"/>
      <c r="E14" s="334"/>
      <c r="F14" s="334"/>
      <c r="G14" s="334"/>
      <c r="H14" s="335"/>
    </row>
    <row r="15" spans="1:8" ht="23.1" customHeight="1" x14ac:dyDescent="0.25">
      <c r="A15" s="30" t="s">
        <v>260</v>
      </c>
      <c r="B15" s="38" t="s">
        <v>382</v>
      </c>
      <c r="C15" s="289" t="s">
        <v>245</v>
      </c>
      <c r="D15" s="143"/>
      <c r="E15" s="3" t="s">
        <v>185</v>
      </c>
      <c r="F15" s="3" t="s">
        <v>185</v>
      </c>
      <c r="G15" s="3" t="s">
        <v>185</v>
      </c>
      <c r="H15" s="3" t="s">
        <v>185</v>
      </c>
    </row>
    <row r="16" spans="1:8" ht="23.1" customHeight="1" x14ac:dyDescent="0.25">
      <c r="A16" s="55"/>
      <c r="B16" s="56" t="s">
        <v>418</v>
      </c>
      <c r="C16" s="290"/>
      <c r="D16" s="143" t="s">
        <v>19</v>
      </c>
      <c r="E16" s="66">
        <f>(E17-E18)/E18*100</f>
        <v>33.236946514484224</v>
      </c>
      <c r="F16" s="66">
        <f t="shared" ref="F16:H16" si="1">(F17-F18)/F18*100</f>
        <v>57.436350577842454</v>
      </c>
      <c r="G16" s="66">
        <f t="shared" si="1"/>
        <v>21.019245195303334</v>
      </c>
      <c r="H16" s="66">
        <f t="shared" si="1"/>
        <v>26.782189321346252</v>
      </c>
    </row>
    <row r="17" spans="1:8" s="18" customFormat="1" ht="23.1" customHeight="1" x14ac:dyDescent="0.25">
      <c r="A17" s="69"/>
      <c r="B17" s="38" t="s">
        <v>48</v>
      </c>
      <c r="C17" s="323"/>
      <c r="D17" s="143" t="s">
        <v>20</v>
      </c>
      <c r="E17" s="3">
        <f>E21-'[1]ФКУ за 9 месяцев 2016 года'!$E$17</f>
        <v>1331006275.7800002</v>
      </c>
      <c r="F17" s="3">
        <f>F21-'[1]ФКУ за 9 месяцев 2016 года'!$F$17</f>
        <v>282115693.15999997</v>
      </c>
      <c r="G17" s="3">
        <f>G21-'[1]ФКУ за 9 месяцев 2016 года'!$G$17</f>
        <v>671442511.7900002</v>
      </c>
      <c r="H17" s="3">
        <f>H21-'[1]ФКУ за 9 месяцев 2016 года'!$H$17</f>
        <v>240267728.20999992</v>
      </c>
    </row>
    <row r="18" spans="1:8" s="18" customFormat="1" ht="35.1" customHeight="1" x14ac:dyDescent="0.25">
      <c r="A18" s="70"/>
      <c r="B18" s="38" t="s">
        <v>381</v>
      </c>
      <c r="C18" s="324"/>
      <c r="D18" s="143" t="s">
        <v>20</v>
      </c>
      <c r="E18" s="3">
        <f>'[1]ФКУ за 9 месяцев 2016 года'!$E$17/3</f>
        <v>998976868.35333335</v>
      </c>
      <c r="F18" s="3">
        <f>'[1]ФКУ за 9 месяцев 2016 года'!$F$17/3</f>
        <v>179193491.28999999</v>
      </c>
      <c r="G18" s="3">
        <f>'[1]ФКУ за 9 месяцев 2016 года'!$G$17/3</f>
        <v>554822921.51666665</v>
      </c>
      <c r="H18" s="3">
        <f>'[1]ФКУ за 9 месяцев 2016 года'!$H$17/3</f>
        <v>189512209.48000002</v>
      </c>
    </row>
    <row r="19" spans="1:8" s="18" customFormat="1" ht="35.1" customHeight="1" x14ac:dyDescent="0.25">
      <c r="A19" s="30" t="s">
        <v>261</v>
      </c>
      <c r="B19" s="124" t="s">
        <v>368</v>
      </c>
      <c r="C19" s="289" t="s">
        <v>49</v>
      </c>
      <c r="D19" s="143"/>
      <c r="E19" s="3" t="s">
        <v>185</v>
      </c>
      <c r="F19" s="3" t="s">
        <v>185</v>
      </c>
      <c r="G19" s="3" t="s">
        <v>185</v>
      </c>
      <c r="H19" s="3" t="s">
        <v>185</v>
      </c>
    </row>
    <row r="20" spans="1:8" s="18" customFormat="1" ht="23.1" customHeight="1" x14ac:dyDescent="0.25">
      <c r="A20" s="55"/>
      <c r="B20" s="126" t="s">
        <v>419</v>
      </c>
      <c r="C20" s="290"/>
      <c r="D20" s="143" t="s">
        <v>19</v>
      </c>
      <c r="E20" s="66">
        <f>E21/E22*100</f>
        <v>97.985576458594764</v>
      </c>
      <c r="F20" s="66">
        <f t="shared" ref="F20:H20" si="2">F21/F22*100</f>
        <v>97.424990551621519</v>
      </c>
      <c r="G20" s="66">
        <f t="shared" si="2"/>
        <v>99.138652553528431</v>
      </c>
      <c r="H20" s="66">
        <f t="shared" si="2"/>
        <v>99.493684270155399</v>
      </c>
    </row>
    <row r="21" spans="1:8" s="18" customFormat="1" ht="35.1" customHeight="1" x14ac:dyDescent="0.25">
      <c r="A21" s="29"/>
      <c r="B21" s="38" t="s">
        <v>50</v>
      </c>
      <c r="C21" s="287"/>
      <c r="D21" s="143" t="s">
        <v>20</v>
      </c>
      <c r="E21" s="3">
        <v>4327936880.8400002</v>
      </c>
      <c r="F21" s="3">
        <v>819696167.02999997</v>
      </c>
      <c r="G21" s="3">
        <v>2335911276.3400002</v>
      </c>
      <c r="H21" s="3">
        <v>808804356.64999998</v>
      </c>
    </row>
    <row r="22" spans="1:8" s="18" customFormat="1" ht="35.1" customHeight="1" x14ac:dyDescent="0.25">
      <c r="A22" s="17"/>
      <c r="B22" s="38" t="s">
        <v>51</v>
      </c>
      <c r="C22" s="288"/>
      <c r="D22" s="143" t="s">
        <v>20</v>
      </c>
      <c r="E22" s="3">
        <f>E11</f>
        <v>4416912200</v>
      </c>
      <c r="F22" s="3">
        <f>F11</f>
        <v>841361300</v>
      </c>
      <c r="G22" s="3">
        <f>G11</f>
        <v>2356206400</v>
      </c>
      <c r="H22" s="3">
        <f>H11</f>
        <v>812920300</v>
      </c>
    </row>
    <row r="23" spans="1:8" s="18" customFormat="1" ht="39.75" customHeight="1" x14ac:dyDescent="0.25">
      <c r="A23" s="30" t="s">
        <v>289</v>
      </c>
      <c r="B23" s="38" t="s">
        <v>371</v>
      </c>
      <c r="C23" s="286" t="s">
        <v>49</v>
      </c>
      <c r="D23" s="143"/>
      <c r="E23" s="3" t="s">
        <v>185</v>
      </c>
      <c r="F23" s="3" t="s">
        <v>185</v>
      </c>
      <c r="G23" s="3" t="s">
        <v>185</v>
      </c>
      <c r="H23" s="3" t="s">
        <v>185</v>
      </c>
    </row>
    <row r="24" spans="1:8" s="18" customFormat="1" ht="23.1" customHeight="1" x14ac:dyDescent="0.25">
      <c r="A24" s="55"/>
      <c r="B24" s="56" t="s">
        <v>420</v>
      </c>
      <c r="C24" s="287"/>
      <c r="D24" s="143" t="s">
        <v>19</v>
      </c>
      <c r="E24" s="66">
        <f>E25/E26*100</f>
        <v>98.557111813525253</v>
      </c>
      <c r="F24" s="66">
        <f t="shared" ref="F24:G24" si="3">F25/F26*100</f>
        <v>96.723119334272909</v>
      </c>
      <c r="G24" s="66">
        <f t="shared" si="3"/>
        <v>99.398326084732602</v>
      </c>
      <c r="H24" s="66">
        <f>H25/H26*100</f>
        <v>96.200235328760002</v>
      </c>
    </row>
    <row r="25" spans="1:8" s="18" customFormat="1" ht="50.1" customHeight="1" x14ac:dyDescent="0.25">
      <c r="A25" s="29"/>
      <c r="B25" s="38" t="s">
        <v>369</v>
      </c>
      <c r="C25" s="287"/>
      <c r="D25" s="143" t="s">
        <v>20</v>
      </c>
      <c r="E25" s="3">
        <f>26877677.48+185928809.49</f>
        <v>212806486.97</v>
      </c>
      <c r="F25" s="3">
        <f>31153090.22+600147317.47+564672.75+1097106.04</f>
        <v>632962186.48000002</v>
      </c>
      <c r="G25" s="3">
        <f>49403189.57+479683379.32+465865626.84</f>
        <v>994952195.73000002</v>
      </c>
      <c r="H25" s="3">
        <f>8130707.78+350000+96063454.96</f>
        <v>104544162.73999999</v>
      </c>
    </row>
    <row r="26" spans="1:8" s="18" customFormat="1" ht="64.5" customHeight="1" x14ac:dyDescent="0.25">
      <c r="A26" s="17"/>
      <c r="B26" s="38" t="s">
        <v>370</v>
      </c>
      <c r="C26" s="288"/>
      <c r="D26" s="143" t="s">
        <v>20</v>
      </c>
      <c r="E26" s="3">
        <f>27232100+188689900</f>
        <v>215922000</v>
      </c>
      <c r="F26" s="3">
        <f>31775000+620730800+624500+1276000</f>
        <v>654406300</v>
      </c>
      <c r="G26" s="3">
        <f>49856500+482524600+468593700</f>
        <v>1000974800</v>
      </c>
      <c r="H26" s="3">
        <f>8618700+350000+99704800</f>
        <v>108673500</v>
      </c>
    </row>
    <row r="27" spans="1:8" s="18" customFormat="1" ht="67.5" customHeight="1" x14ac:dyDescent="0.25">
      <c r="A27" s="59" t="s">
        <v>262</v>
      </c>
      <c r="B27" s="38" t="s">
        <v>147</v>
      </c>
      <c r="C27" s="165"/>
      <c r="D27" s="143" t="s">
        <v>46</v>
      </c>
      <c r="E27" s="166">
        <v>0</v>
      </c>
      <c r="F27" s="166" t="s">
        <v>187</v>
      </c>
      <c r="G27" s="166" t="s">
        <v>187</v>
      </c>
      <c r="H27" s="166" t="s">
        <v>187</v>
      </c>
    </row>
    <row r="28" spans="1:8" s="18" customFormat="1" ht="86.25" customHeight="1" x14ac:dyDescent="0.25">
      <c r="A28" s="167" t="s">
        <v>290</v>
      </c>
      <c r="B28" s="38" t="s">
        <v>503</v>
      </c>
      <c r="C28" s="289" t="s">
        <v>52</v>
      </c>
      <c r="D28" s="304" t="s">
        <v>46</v>
      </c>
      <c r="E28" s="138" t="s">
        <v>185</v>
      </c>
      <c r="F28" s="138" t="s">
        <v>185</v>
      </c>
      <c r="G28" s="138" t="s">
        <v>185</v>
      </c>
      <c r="H28" s="138" t="s">
        <v>185</v>
      </c>
    </row>
    <row r="29" spans="1:8" s="18" customFormat="1" ht="72" customHeight="1" x14ac:dyDescent="0.25">
      <c r="A29" s="168"/>
      <c r="B29" s="38" t="s">
        <v>502</v>
      </c>
      <c r="C29" s="288"/>
      <c r="D29" s="305"/>
      <c r="E29" s="163" t="s">
        <v>187</v>
      </c>
      <c r="F29" s="163" t="s">
        <v>187</v>
      </c>
      <c r="G29" s="163" t="s">
        <v>187</v>
      </c>
      <c r="H29" s="163" t="s">
        <v>187</v>
      </c>
    </row>
    <row r="30" spans="1:8" s="18" customFormat="1" ht="75" customHeight="1" x14ac:dyDescent="0.25">
      <c r="A30" s="169" t="s">
        <v>291</v>
      </c>
      <c r="B30" s="38" t="s">
        <v>504</v>
      </c>
      <c r="C30" s="289" t="s">
        <v>52</v>
      </c>
      <c r="D30" s="304" t="s">
        <v>18</v>
      </c>
      <c r="E30" s="308">
        <v>0</v>
      </c>
      <c r="F30" s="308" t="s">
        <v>187</v>
      </c>
      <c r="G30" s="308" t="s">
        <v>187</v>
      </c>
      <c r="H30" s="308" t="s">
        <v>187</v>
      </c>
    </row>
    <row r="31" spans="1:8" s="18" customFormat="1" ht="50.1" customHeight="1" x14ac:dyDescent="0.25">
      <c r="A31" s="170"/>
      <c r="B31" s="38" t="s">
        <v>511</v>
      </c>
      <c r="C31" s="288"/>
      <c r="D31" s="305"/>
      <c r="E31" s="309"/>
      <c r="F31" s="309"/>
      <c r="G31" s="309"/>
      <c r="H31" s="309"/>
    </row>
    <row r="32" spans="1:8" s="18" customFormat="1" ht="23.1" customHeight="1" x14ac:dyDescent="0.25">
      <c r="A32" s="336" t="s">
        <v>53</v>
      </c>
      <c r="B32" s="337"/>
      <c r="C32" s="337"/>
      <c r="D32" s="337"/>
      <c r="E32" s="337"/>
      <c r="F32" s="337"/>
      <c r="G32" s="337"/>
      <c r="H32" s="337"/>
    </row>
    <row r="33" spans="1:8" s="28" customFormat="1" ht="23.1" customHeight="1" x14ac:dyDescent="0.25">
      <c r="A33" s="30" t="s">
        <v>266</v>
      </c>
      <c r="B33" s="43" t="s">
        <v>372</v>
      </c>
      <c r="C33" s="286" t="s">
        <v>244</v>
      </c>
      <c r="D33" s="171"/>
      <c r="E33" s="172" t="s">
        <v>185</v>
      </c>
      <c r="F33" s="173" t="s">
        <v>185</v>
      </c>
      <c r="G33" s="172" t="s">
        <v>185</v>
      </c>
      <c r="H33" s="172" t="s">
        <v>185</v>
      </c>
    </row>
    <row r="34" spans="1:8" s="18" customFormat="1" ht="23.1" customHeight="1" x14ac:dyDescent="0.25">
      <c r="A34" s="55"/>
      <c r="B34" s="278" t="s">
        <v>421</v>
      </c>
      <c r="C34" s="287"/>
      <c r="D34" s="171" t="s">
        <v>54</v>
      </c>
      <c r="E34" s="128">
        <f>100*(E36-E35)/E35</f>
        <v>67.423249824797708</v>
      </c>
      <c r="F34" s="128">
        <f t="shared" ref="F34:H34" si="4">100*(F36-F35)/F35</f>
        <v>6.2113939482341021</v>
      </c>
      <c r="G34" s="128">
        <f t="shared" si="4"/>
        <v>7.1683994895546892</v>
      </c>
      <c r="H34" s="128">
        <f t="shared" si="4"/>
        <v>-10.732797641687455</v>
      </c>
    </row>
    <row r="35" spans="1:8" s="18" customFormat="1" ht="35.1" customHeight="1" x14ac:dyDescent="0.25">
      <c r="A35" s="21"/>
      <c r="B35" s="43" t="s">
        <v>57</v>
      </c>
      <c r="C35" s="287"/>
      <c r="D35" s="174" t="s">
        <v>56</v>
      </c>
      <c r="E35" s="175">
        <f>'[2]ФКУ за 2015 год'!$E$32</f>
        <v>73330519.900000006</v>
      </c>
      <c r="F35" s="133">
        <f>'[2]ФКУ за 2015 год'!$F$32</f>
        <v>70713026.200000003</v>
      </c>
      <c r="G35" s="133">
        <f>'[2]ФКУ за 2015 год'!$G$32</f>
        <v>72058405.890000001</v>
      </c>
      <c r="H35" s="139">
        <f>'[2]ФКУ за 2015 год'!$H$32</f>
        <v>107893037.18000001</v>
      </c>
    </row>
    <row r="36" spans="1:8" s="28" customFormat="1" ht="35.1" customHeight="1" x14ac:dyDescent="0.25">
      <c r="A36" s="22"/>
      <c r="B36" s="43" t="s">
        <v>243</v>
      </c>
      <c r="C36" s="288"/>
      <c r="D36" s="174" t="s">
        <v>55</v>
      </c>
      <c r="E36" s="139">
        <v>122772339.53</v>
      </c>
      <c r="F36" s="133">
        <v>75105290.829999998</v>
      </c>
      <c r="G36" s="133">
        <v>77223840.290000007</v>
      </c>
      <c r="H36" s="139">
        <v>96313095.829999998</v>
      </c>
    </row>
    <row r="37" spans="1:8" s="28" customFormat="1" ht="23.1" customHeight="1" x14ac:dyDescent="0.25">
      <c r="A37" s="75" t="s">
        <v>267</v>
      </c>
      <c r="B37" s="328" t="s">
        <v>27</v>
      </c>
      <c r="C37" s="329"/>
      <c r="D37" s="329"/>
      <c r="E37" s="329"/>
      <c r="F37" s="329"/>
      <c r="G37" s="329"/>
      <c r="H37" s="330"/>
    </row>
    <row r="38" spans="1:8" s="28" customFormat="1" ht="35.1" customHeight="1" x14ac:dyDescent="0.25">
      <c r="A38" s="30" t="s">
        <v>292</v>
      </c>
      <c r="B38" s="43" t="s">
        <v>374</v>
      </c>
      <c r="C38" s="289" t="s">
        <v>28</v>
      </c>
      <c r="D38" s="143"/>
      <c r="E38" s="4" t="s">
        <v>185</v>
      </c>
      <c r="F38" s="4" t="s">
        <v>185</v>
      </c>
      <c r="G38" s="4" t="s">
        <v>185</v>
      </c>
      <c r="H38" s="4" t="s">
        <v>185</v>
      </c>
    </row>
    <row r="39" spans="1:8" s="28" customFormat="1" ht="23.1" customHeight="1" x14ac:dyDescent="0.25">
      <c r="A39" s="55"/>
      <c r="B39" s="58" t="s">
        <v>422</v>
      </c>
      <c r="C39" s="290"/>
      <c r="D39" s="143" t="s">
        <v>19</v>
      </c>
      <c r="E39" s="120">
        <f>100*E40/E41</f>
        <v>8.5276864715868872E-3</v>
      </c>
      <c r="F39" s="120">
        <f t="shared" ref="F39:H39" si="5">100*F40/F41</f>
        <v>6.5131236716148802E-2</v>
      </c>
      <c r="G39" s="120">
        <f t="shared" si="5"/>
        <v>0.33837529123998367</v>
      </c>
      <c r="H39" s="120">
        <f t="shared" si="5"/>
        <v>0.17231862141172671</v>
      </c>
    </row>
    <row r="40" spans="1:8" s="18" customFormat="1" ht="50.1" customHeight="1" x14ac:dyDescent="0.25">
      <c r="A40" s="29"/>
      <c r="B40" s="279" t="s">
        <v>512</v>
      </c>
      <c r="C40" s="290"/>
      <c r="D40" s="143" t="s">
        <v>20</v>
      </c>
      <c r="E40" s="4">
        <f>134.01+10753.51+7259.95</f>
        <v>18147.47</v>
      </c>
      <c r="F40" s="4">
        <f>281959.7+130296.4</f>
        <v>412256.1</v>
      </c>
      <c r="G40" s="4">
        <f>2616.08+6108.04+11500+1801111.59+1545336.68</f>
        <v>3366672.39</v>
      </c>
      <c r="H40" s="4">
        <f>31698.74+11500+130753.6+5196.72+1000</f>
        <v>180149.06000000003</v>
      </c>
    </row>
    <row r="41" spans="1:8" s="28" customFormat="1" ht="35.1" customHeight="1" x14ac:dyDescent="0.25">
      <c r="A41" s="146"/>
      <c r="B41" s="38" t="s">
        <v>373</v>
      </c>
      <c r="C41" s="291"/>
      <c r="D41" s="143" t="s">
        <v>20</v>
      </c>
      <c r="E41" s="4">
        <f>E25</f>
        <v>212806486.97</v>
      </c>
      <c r="F41" s="4">
        <f>F25</f>
        <v>632962186.48000002</v>
      </c>
      <c r="G41" s="4">
        <f>G25</f>
        <v>994952195.73000002</v>
      </c>
      <c r="H41" s="4">
        <f>H25</f>
        <v>104544162.73999999</v>
      </c>
    </row>
    <row r="42" spans="1:8" s="18" customFormat="1" ht="35.1" customHeight="1" x14ac:dyDescent="0.25">
      <c r="A42" s="30" t="s">
        <v>293</v>
      </c>
      <c r="B42" s="38" t="s">
        <v>417</v>
      </c>
      <c r="C42" s="289" t="s">
        <v>58</v>
      </c>
      <c r="D42" s="176"/>
      <c r="E42" s="138" t="s">
        <v>185</v>
      </c>
      <c r="F42" s="138" t="s">
        <v>185</v>
      </c>
      <c r="G42" s="138" t="s">
        <v>185</v>
      </c>
      <c r="H42" s="138" t="s">
        <v>185</v>
      </c>
    </row>
    <row r="43" spans="1:8" s="18" customFormat="1" ht="23.1" customHeight="1" x14ac:dyDescent="0.25">
      <c r="A43" s="55"/>
      <c r="B43" s="58" t="s">
        <v>423</v>
      </c>
      <c r="C43" s="290"/>
      <c r="D43" s="143" t="s">
        <v>19</v>
      </c>
      <c r="E43" s="120">
        <f>100*(E44-E45)/E44</f>
        <v>3.965583663723665</v>
      </c>
      <c r="F43" s="120">
        <f>100*(F44-F45)/F44</f>
        <v>-31.249651385708383</v>
      </c>
      <c r="G43" s="120">
        <f>100*(G44-G45)/G44</f>
        <v>18.498599421792598</v>
      </c>
      <c r="H43" s="120">
        <f>100*(H44-H45)/H44</f>
        <v>17.529935667978496</v>
      </c>
    </row>
    <row r="44" spans="1:8" s="18" customFormat="1" ht="50.1" customHeight="1" x14ac:dyDescent="0.25">
      <c r="A44" s="69"/>
      <c r="B44" s="38" t="s">
        <v>384</v>
      </c>
      <c r="C44" s="290"/>
      <c r="D44" s="143" t="s">
        <v>20</v>
      </c>
      <c r="E44" s="4">
        <f>3611.2+293.8+14991.84</f>
        <v>18896.84</v>
      </c>
      <c r="F44" s="4">
        <f>262177.31+51604.81+318.6</f>
        <v>314100.71999999997</v>
      </c>
      <c r="G44" s="4">
        <f>43046.1+45205.77+2035000+1904389.51+99988+3186</f>
        <v>4130815.38</v>
      </c>
      <c r="H44" s="4">
        <f>34034.99+54950.23+124261.53+5195.01</f>
        <v>218441.76</v>
      </c>
    </row>
    <row r="45" spans="1:8" s="18" customFormat="1" ht="50.1" customHeight="1" x14ac:dyDescent="0.25">
      <c r="A45" s="70"/>
      <c r="B45" s="38" t="s">
        <v>383</v>
      </c>
      <c r="C45" s="291"/>
      <c r="D45" s="143" t="s">
        <v>20</v>
      </c>
      <c r="E45" s="4">
        <f>E40</f>
        <v>18147.47</v>
      </c>
      <c r="F45" s="4">
        <f>F40</f>
        <v>412256.1</v>
      </c>
      <c r="G45" s="4">
        <f>G40</f>
        <v>3366672.39</v>
      </c>
      <c r="H45" s="4">
        <f>H40</f>
        <v>180149.06000000003</v>
      </c>
    </row>
    <row r="46" spans="1:8" s="18" customFormat="1" ht="23.1" customHeight="1" x14ac:dyDescent="0.25">
      <c r="A46" s="79" t="s">
        <v>294</v>
      </c>
      <c r="B46" s="60" t="s">
        <v>375</v>
      </c>
      <c r="C46" s="317" t="s">
        <v>28</v>
      </c>
      <c r="D46" s="143"/>
      <c r="E46" s="4" t="s">
        <v>185</v>
      </c>
      <c r="F46" s="4" t="s">
        <v>185</v>
      </c>
      <c r="G46" s="4" t="s">
        <v>185</v>
      </c>
      <c r="H46" s="4" t="s">
        <v>185</v>
      </c>
    </row>
    <row r="47" spans="1:8" s="18" customFormat="1" ht="23.1" customHeight="1" x14ac:dyDescent="0.25">
      <c r="A47" s="127"/>
      <c r="B47" s="119" t="s">
        <v>424</v>
      </c>
      <c r="C47" s="317"/>
      <c r="D47" s="143" t="s">
        <v>19</v>
      </c>
      <c r="E47" s="120">
        <f>100*E48/E49</f>
        <v>0</v>
      </c>
      <c r="F47" s="120">
        <f t="shared" ref="F47:H47" si="6">100*F48/F49</f>
        <v>17.584144423727857</v>
      </c>
      <c r="G47" s="120">
        <f t="shared" si="6"/>
        <v>4.3732001137459537</v>
      </c>
      <c r="H47" s="120">
        <f t="shared" si="6"/>
        <v>0.49369925131104581</v>
      </c>
    </row>
    <row r="48" spans="1:8" s="18" customFormat="1" ht="35.1" customHeight="1" x14ac:dyDescent="0.25">
      <c r="A48" s="77"/>
      <c r="B48" s="38" t="s">
        <v>59</v>
      </c>
      <c r="C48" s="317"/>
      <c r="D48" s="143" t="s">
        <v>20</v>
      </c>
      <c r="E48" s="4">
        <v>0</v>
      </c>
      <c r="F48" s="4">
        <f>20155.77+1811318.19</f>
        <v>1831473.96</v>
      </c>
      <c r="G48" s="4">
        <f>12427.35+22542037.51+653565.39+82836</f>
        <v>23290866.250000004</v>
      </c>
      <c r="H48" s="4">
        <f>1819240.77+1560000</f>
        <v>3379240.77</v>
      </c>
    </row>
    <row r="49" spans="1:8" s="18" customFormat="1" ht="23.1" customHeight="1" x14ac:dyDescent="0.25">
      <c r="A49" s="78"/>
      <c r="B49" s="38" t="s">
        <v>60</v>
      </c>
      <c r="C49" s="317"/>
      <c r="D49" s="143" t="s">
        <v>20</v>
      </c>
      <c r="E49" s="4">
        <v>312002975.13999999</v>
      </c>
      <c r="F49" s="4">
        <v>10415485.199999999</v>
      </c>
      <c r="G49" s="4">
        <v>532581762.64999998</v>
      </c>
      <c r="H49" s="4">
        <v>684473545.59000003</v>
      </c>
    </row>
    <row r="50" spans="1:8" s="18" customFormat="1" ht="20.100000000000001" customHeight="1" x14ac:dyDescent="0.25">
      <c r="A50" s="30" t="s">
        <v>295</v>
      </c>
      <c r="B50" s="56" t="s">
        <v>130</v>
      </c>
      <c r="C50" s="289" t="s">
        <v>376</v>
      </c>
      <c r="D50" s="304" t="s">
        <v>20</v>
      </c>
      <c r="E50" s="316">
        <v>0</v>
      </c>
      <c r="F50" s="316">
        <v>0</v>
      </c>
      <c r="G50" s="316">
        <f>1842091+59157678.14</f>
        <v>60999769.140000001</v>
      </c>
      <c r="H50" s="316">
        <v>0</v>
      </c>
    </row>
    <row r="51" spans="1:8" s="18" customFormat="1" ht="35.1" customHeight="1" x14ac:dyDescent="0.25">
      <c r="A51" s="70"/>
      <c r="B51" s="38" t="s">
        <v>131</v>
      </c>
      <c r="C51" s="288"/>
      <c r="D51" s="305"/>
      <c r="E51" s="299"/>
      <c r="F51" s="299"/>
      <c r="G51" s="299"/>
      <c r="H51" s="299"/>
    </row>
    <row r="52" spans="1:8" s="28" customFormat="1" ht="23.1" customHeight="1" x14ac:dyDescent="0.25">
      <c r="A52" s="80" t="s">
        <v>268</v>
      </c>
      <c r="B52" s="311" t="s">
        <v>41</v>
      </c>
      <c r="C52" s="312"/>
      <c r="D52" s="312"/>
      <c r="E52" s="312"/>
      <c r="F52" s="312"/>
      <c r="G52" s="312"/>
      <c r="H52" s="313"/>
    </row>
    <row r="53" spans="1:8" s="18" customFormat="1" ht="39" customHeight="1" x14ac:dyDescent="0.25">
      <c r="A53" s="31" t="s">
        <v>296</v>
      </c>
      <c r="B53" s="38" t="s">
        <v>379</v>
      </c>
      <c r="C53" s="289" t="s">
        <v>28</v>
      </c>
      <c r="D53" s="143"/>
      <c r="E53" s="6" t="s">
        <v>185</v>
      </c>
      <c r="F53" s="4" t="s">
        <v>185</v>
      </c>
      <c r="G53" s="4" t="s">
        <v>185</v>
      </c>
      <c r="H53" s="4" t="s">
        <v>185</v>
      </c>
    </row>
    <row r="54" spans="1:8" s="18" customFormat="1" ht="23.1" customHeight="1" x14ac:dyDescent="0.25">
      <c r="A54" s="65"/>
      <c r="B54" s="56" t="s">
        <v>425</v>
      </c>
      <c r="C54" s="290"/>
      <c r="D54" s="143" t="s">
        <v>19</v>
      </c>
      <c r="E54" s="120">
        <f>100*E55/E56</f>
        <v>5.1395088728010312E-3</v>
      </c>
      <c r="F54" s="120">
        <f t="shared" ref="F54:H54" si="7">100*F55/F56</f>
        <v>0.1426686334568647</v>
      </c>
      <c r="G54" s="120">
        <f t="shared" si="7"/>
        <v>2.5085954930537679E-2</v>
      </c>
      <c r="H54" s="120">
        <f t="shared" si="7"/>
        <v>5.2838640950216252E-2</v>
      </c>
    </row>
    <row r="55" spans="1:8" s="18" customFormat="1" ht="50.1" customHeight="1" x14ac:dyDescent="0.25">
      <c r="A55" s="32"/>
      <c r="B55" s="38" t="s">
        <v>380</v>
      </c>
      <c r="C55" s="290"/>
      <c r="D55" s="143" t="s">
        <v>20</v>
      </c>
      <c r="E55" s="3">
        <f>63386.54+86.6+158961.56</f>
        <v>222434.7</v>
      </c>
      <c r="F55" s="3">
        <f>253179.07+4852.85+668444.5+20323.6+50666.66+809.48+11131.42+160041.74</f>
        <v>1169449.32</v>
      </c>
      <c r="G55" s="3">
        <f>9349.48+570899.84+4248+1488.33</f>
        <v>585985.64999999991</v>
      </c>
      <c r="H55" s="3">
        <f>3647.32+77486.59+191397.44+27974.68+1+56108.5+70745.7</f>
        <v>427361.23</v>
      </c>
    </row>
    <row r="56" spans="1:8" s="28" customFormat="1" ht="23.1" customHeight="1" x14ac:dyDescent="0.25">
      <c r="A56" s="33"/>
      <c r="B56" s="38" t="s">
        <v>61</v>
      </c>
      <c r="C56" s="291"/>
      <c r="D56" s="143" t="s">
        <v>20</v>
      </c>
      <c r="E56" s="3">
        <f>E21</f>
        <v>4327936880.8400002</v>
      </c>
      <c r="F56" s="3">
        <f>F21</f>
        <v>819696167.02999997</v>
      </c>
      <c r="G56" s="3">
        <f>G21</f>
        <v>2335911276.3400002</v>
      </c>
      <c r="H56" s="3">
        <f>H21</f>
        <v>808804356.64999998</v>
      </c>
    </row>
    <row r="57" spans="1:8" s="18" customFormat="1" ht="35.1" customHeight="1" x14ac:dyDescent="0.25">
      <c r="A57" s="31" t="s">
        <v>297</v>
      </c>
      <c r="B57" s="38" t="s">
        <v>377</v>
      </c>
      <c r="C57" s="289" t="s">
        <v>28</v>
      </c>
      <c r="D57" s="143"/>
      <c r="E57" s="3" t="s">
        <v>185</v>
      </c>
      <c r="F57" s="3" t="s">
        <v>185</v>
      </c>
      <c r="G57" s="3" t="s">
        <v>185</v>
      </c>
      <c r="H57" s="3" t="s">
        <v>185</v>
      </c>
    </row>
    <row r="58" spans="1:8" s="18" customFormat="1" ht="23.1" customHeight="1" x14ac:dyDescent="0.25">
      <c r="A58" s="65"/>
      <c r="B58" s="56" t="s">
        <v>426</v>
      </c>
      <c r="C58" s="290"/>
      <c r="D58" s="143" t="s">
        <v>19</v>
      </c>
      <c r="E58" s="66">
        <f>100*(E59-E60)/E59</f>
        <v>-84.820233860830839</v>
      </c>
      <c r="F58" s="66">
        <f t="shared" ref="F58:H58" si="8">100*(F59-F60)/F59</f>
        <v>-50.533919130240548</v>
      </c>
      <c r="G58" s="66">
        <f t="shared" si="8"/>
        <v>93.891422874211415</v>
      </c>
      <c r="H58" s="66">
        <f t="shared" si="8"/>
        <v>-88.163424853307049</v>
      </c>
    </row>
    <row r="59" spans="1:8" s="18" customFormat="1" ht="50.1" customHeight="1" x14ac:dyDescent="0.25">
      <c r="A59" s="65"/>
      <c r="B59" s="279" t="s">
        <v>378</v>
      </c>
      <c r="C59" s="290"/>
      <c r="D59" s="143" t="s">
        <v>20</v>
      </c>
      <c r="E59" s="3">
        <f>38695.02+18.52+81547.04+91.34</f>
        <v>120351.91999999998</v>
      </c>
      <c r="F59" s="3">
        <f>119216.75+5611.5+558848.94+8953.47+31350+5585.7+47301.29</f>
        <v>776867.64999999991</v>
      </c>
      <c r="G59" s="3">
        <f>10490+737735.25+6590242.74+25924.6+2226843.32+109.54+1488.33</f>
        <v>9592833.7799999993</v>
      </c>
      <c r="H59" s="3">
        <f>4616.21+75867.88+37452.88+9594+42159.04+57432.36</f>
        <v>227122.37</v>
      </c>
    </row>
    <row r="60" spans="1:8" s="18" customFormat="1" ht="50.25" customHeight="1" x14ac:dyDescent="0.25">
      <c r="A60" s="59"/>
      <c r="B60" s="38" t="s">
        <v>394</v>
      </c>
      <c r="C60" s="291"/>
      <c r="D60" s="143" t="s">
        <v>20</v>
      </c>
      <c r="E60" s="3">
        <f>E55</f>
        <v>222434.7</v>
      </c>
      <c r="F60" s="3">
        <f>F55</f>
        <v>1169449.32</v>
      </c>
      <c r="G60" s="3">
        <f>G55</f>
        <v>585985.64999999991</v>
      </c>
      <c r="H60" s="3">
        <f>H55</f>
        <v>427361.23</v>
      </c>
    </row>
    <row r="61" spans="1:8" s="18" customFormat="1" ht="35.1" customHeight="1" x14ac:dyDescent="0.25">
      <c r="A61" s="31" t="s">
        <v>298</v>
      </c>
      <c r="B61" s="38" t="s">
        <v>62</v>
      </c>
      <c r="C61" s="289" t="s">
        <v>397</v>
      </c>
      <c r="D61" s="304" t="s">
        <v>20</v>
      </c>
      <c r="E61" s="292">
        <v>0</v>
      </c>
      <c r="F61" s="292">
        <v>0</v>
      </c>
      <c r="G61" s="292">
        <v>0</v>
      </c>
      <c r="H61" s="292">
        <v>0</v>
      </c>
    </row>
    <row r="62" spans="1:8" s="18" customFormat="1" ht="50.1" customHeight="1" x14ac:dyDescent="0.25">
      <c r="A62" s="59"/>
      <c r="B62" s="38" t="s">
        <v>136</v>
      </c>
      <c r="C62" s="288"/>
      <c r="D62" s="305"/>
      <c r="E62" s="293"/>
      <c r="F62" s="293"/>
      <c r="G62" s="293"/>
      <c r="H62" s="293"/>
    </row>
    <row r="63" spans="1:8" s="18" customFormat="1" ht="23.1" customHeight="1" x14ac:dyDescent="0.25">
      <c r="A63" s="31" t="s">
        <v>299</v>
      </c>
      <c r="B63" s="38" t="s">
        <v>63</v>
      </c>
      <c r="C63" s="289" t="s">
        <v>242</v>
      </c>
      <c r="D63" s="304" t="s">
        <v>20</v>
      </c>
      <c r="E63" s="292">
        <v>0</v>
      </c>
      <c r="F63" s="292">
        <v>0</v>
      </c>
      <c r="G63" s="292">
        <v>0</v>
      </c>
      <c r="H63" s="292">
        <v>0</v>
      </c>
    </row>
    <row r="64" spans="1:8" s="18" customFormat="1" ht="39" customHeight="1" x14ac:dyDescent="0.25">
      <c r="A64" s="17"/>
      <c r="B64" s="38" t="s">
        <v>137</v>
      </c>
      <c r="C64" s="288"/>
      <c r="D64" s="306"/>
      <c r="E64" s="307"/>
      <c r="F64" s="310"/>
      <c r="G64" s="293"/>
      <c r="H64" s="293"/>
    </row>
    <row r="65" spans="1:8" s="18" customFormat="1" ht="72" customHeight="1" x14ac:dyDescent="0.25">
      <c r="A65" s="31" t="s">
        <v>300</v>
      </c>
      <c r="B65" s="38" t="s">
        <v>395</v>
      </c>
      <c r="C65" s="147" t="s">
        <v>385</v>
      </c>
      <c r="D65" s="141" t="s">
        <v>18</v>
      </c>
      <c r="E65" s="178" t="s">
        <v>187</v>
      </c>
      <c r="F65" s="179">
        <v>0</v>
      </c>
      <c r="G65" s="179">
        <v>0</v>
      </c>
      <c r="H65" s="179">
        <v>0</v>
      </c>
    </row>
    <row r="66" spans="1:8" s="28" customFormat="1" ht="23.1" customHeight="1" x14ac:dyDescent="0.25">
      <c r="A66" s="294" t="s">
        <v>66</v>
      </c>
      <c r="B66" s="294"/>
      <c r="C66" s="294"/>
      <c r="D66" s="294"/>
      <c r="E66" s="294"/>
      <c r="F66" s="294"/>
      <c r="G66" s="294"/>
      <c r="H66" s="294"/>
    </row>
    <row r="67" spans="1:8" s="18" customFormat="1" ht="113.25" customHeight="1" x14ac:dyDescent="0.25">
      <c r="A67" s="31" t="s">
        <v>279</v>
      </c>
      <c r="B67" s="124" t="s">
        <v>396</v>
      </c>
      <c r="C67" s="147" t="s">
        <v>366</v>
      </c>
      <c r="D67" s="141"/>
      <c r="E67" s="3" t="s">
        <v>186</v>
      </c>
      <c r="F67" s="180" t="s">
        <v>186</v>
      </c>
      <c r="G67" s="3" t="s">
        <v>186</v>
      </c>
      <c r="H67" s="180" t="s">
        <v>186</v>
      </c>
    </row>
    <row r="68" spans="1:8" s="18" customFormat="1" ht="83.25" x14ac:dyDescent="0.25">
      <c r="A68" s="64" t="s">
        <v>280</v>
      </c>
      <c r="B68" s="42" t="s">
        <v>386</v>
      </c>
      <c r="C68" s="142" t="s">
        <v>64</v>
      </c>
      <c r="D68" s="181"/>
      <c r="E68" s="27" t="s">
        <v>341</v>
      </c>
      <c r="F68" s="27" t="s">
        <v>341</v>
      </c>
      <c r="G68" s="182" t="s">
        <v>186</v>
      </c>
      <c r="H68" s="80" t="s">
        <v>186</v>
      </c>
    </row>
    <row r="69" spans="1:8" s="18" customFormat="1" ht="129" customHeight="1" x14ac:dyDescent="0.25">
      <c r="A69" s="64" t="s">
        <v>281</v>
      </c>
      <c r="B69" s="42" t="s">
        <v>399</v>
      </c>
      <c r="C69" s="142" t="s">
        <v>398</v>
      </c>
      <c r="D69" s="183"/>
      <c r="E69" s="27">
        <v>5</v>
      </c>
      <c r="F69" s="180">
        <v>6</v>
      </c>
      <c r="G69" s="27">
        <v>0</v>
      </c>
      <c r="H69" s="180">
        <v>31</v>
      </c>
    </row>
    <row r="70" spans="1:8" ht="23.1" customHeight="1" x14ac:dyDescent="0.25">
      <c r="A70" s="302" t="s">
        <v>67</v>
      </c>
      <c r="B70" s="303"/>
      <c r="C70" s="303"/>
      <c r="D70" s="303"/>
      <c r="E70" s="303"/>
      <c r="F70" s="303"/>
      <c r="G70" s="303"/>
      <c r="H70" s="303"/>
    </row>
    <row r="71" spans="1:8" ht="35.1" customHeight="1" x14ac:dyDescent="0.25">
      <c r="A71" s="76" t="s">
        <v>284</v>
      </c>
      <c r="B71" s="184" t="s">
        <v>388</v>
      </c>
      <c r="C71" s="286" t="s">
        <v>69</v>
      </c>
      <c r="D71" s="185"/>
      <c r="E71" s="180" t="s">
        <v>185</v>
      </c>
      <c r="F71" s="180" t="s">
        <v>185</v>
      </c>
      <c r="G71" s="180" t="s">
        <v>185</v>
      </c>
      <c r="H71" s="180" t="s">
        <v>185</v>
      </c>
    </row>
    <row r="72" spans="1:8" ht="23.1" customHeight="1" x14ac:dyDescent="0.25">
      <c r="A72" s="61"/>
      <c r="B72" s="58" t="s">
        <v>387</v>
      </c>
      <c r="C72" s="287"/>
      <c r="D72" s="185" t="s">
        <v>19</v>
      </c>
      <c r="E72" s="186">
        <f>100*E73/E74</f>
        <v>100</v>
      </c>
      <c r="F72" s="186">
        <f t="shared" ref="F72:H72" si="9">100*F73/F74</f>
        <v>100</v>
      </c>
      <c r="G72" s="186">
        <f t="shared" si="9"/>
        <v>100</v>
      </c>
      <c r="H72" s="186">
        <f t="shared" si="9"/>
        <v>100</v>
      </c>
    </row>
    <row r="73" spans="1:8" ht="50.1" customHeight="1" x14ac:dyDescent="0.25">
      <c r="A73" s="61"/>
      <c r="B73" s="184" t="s">
        <v>389</v>
      </c>
      <c r="C73" s="296"/>
      <c r="D73" s="161" t="s">
        <v>18</v>
      </c>
      <c r="E73" s="187">
        <v>17</v>
      </c>
      <c r="F73" s="187">
        <v>8</v>
      </c>
      <c r="G73" s="187">
        <v>20</v>
      </c>
      <c r="H73" s="187">
        <v>27</v>
      </c>
    </row>
    <row r="74" spans="1:8" ht="35.1" customHeight="1" x14ac:dyDescent="0.25">
      <c r="A74" s="148"/>
      <c r="B74" s="184" t="s">
        <v>390</v>
      </c>
      <c r="C74" s="297"/>
      <c r="D74" s="140" t="s">
        <v>18</v>
      </c>
      <c r="E74" s="187">
        <v>17</v>
      </c>
      <c r="F74" s="187">
        <v>8</v>
      </c>
      <c r="G74" s="187">
        <v>20</v>
      </c>
      <c r="H74" s="187">
        <v>27</v>
      </c>
    </row>
    <row r="75" spans="1:8" ht="23.1" customHeight="1" x14ac:dyDescent="0.25">
      <c r="A75" s="302" t="s">
        <v>70</v>
      </c>
      <c r="B75" s="302"/>
      <c r="C75" s="302"/>
      <c r="D75" s="302"/>
      <c r="E75" s="302"/>
      <c r="F75" s="302"/>
      <c r="G75" s="302"/>
      <c r="H75" s="302"/>
    </row>
    <row r="76" spans="1:8" ht="35.1" customHeight="1" x14ac:dyDescent="0.25">
      <c r="A76" s="188" t="s">
        <v>301</v>
      </c>
      <c r="B76" s="276" t="s">
        <v>71</v>
      </c>
      <c r="C76" s="286" t="s">
        <v>238</v>
      </c>
      <c r="D76" s="320" t="s">
        <v>20</v>
      </c>
      <c r="E76" s="298">
        <v>0</v>
      </c>
      <c r="F76" s="300">
        <v>0</v>
      </c>
      <c r="G76" s="300">
        <v>0</v>
      </c>
      <c r="H76" s="298">
        <v>0</v>
      </c>
    </row>
    <row r="77" spans="1:8" s="112" customFormat="1" ht="23.1" customHeight="1" x14ac:dyDescent="0.25">
      <c r="A77" s="189"/>
      <c r="B77" s="184" t="s">
        <v>146</v>
      </c>
      <c r="C77" s="288"/>
      <c r="D77" s="305"/>
      <c r="E77" s="299"/>
      <c r="F77" s="301"/>
      <c r="G77" s="301"/>
      <c r="H77" s="299"/>
    </row>
    <row r="78" spans="1:8" s="112" customFormat="1" ht="23.1" customHeight="1" x14ac:dyDescent="0.25">
      <c r="A78" s="294" t="s">
        <v>72</v>
      </c>
      <c r="B78" s="295"/>
      <c r="C78" s="295"/>
      <c r="D78" s="295"/>
      <c r="E78" s="295"/>
      <c r="F78" s="295"/>
      <c r="G78" s="295"/>
      <c r="H78" s="295"/>
    </row>
    <row r="79" spans="1:8" ht="35.1" customHeight="1" x14ac:dyDescent="0.25">
      <c r="A79" s="190" t="s">
        <v>302</v>
      </c>
      <c r="B79" s="184" t="s">
        <v>391</v>
      </c>
      <c r="C79" s="286" t="s">
        <v>73</v>
      </c>
      <c r="D79" s="144"/>
      <c r="E79" s="137" t="s">
        <v>185</v>
      </c>
      <c r="F79" s="182" t="s">
        <v>185</v>
      </c>
      <c r="G79" s="137" t="s">
        <v>185</v>
      </c>
      <c r="H79" s="137" t="s">
        <v>185</v>
      </c>
    </row>
    <row r="80" spans="1:8" ht="23.1" customHeight="1" x14ac:dyDescent="0.25">
      <c r="A80" s="191"/>
      <c r="B80" s="58" t="s">
        <v>427</v>
      </c>
      <c r="C80" s="287"/>
      <c r="D80" s="144" t="s">
        <v>19</v>
      </c>
      <c r="E80" s="128">
        <f>100*E81/E82</f>
        <v>100</v>
      </c>
      <c r="F80" s="128">
        <f t="shared" ref="F80:H80" si="10">100*F81/F82</f>
        <v>92.857142857142861</v>
      </c>
      <c r="G80" s="128">
        <f t="shared" si="10"/>
        <v>87.850467289719631</v>
      </c>
      <c r="H80" s="128">
        <f t="shared" si="10"/>
        <v>85.714285714285708</v>
      </c>
    </row>
    <row r="81" spans="1:8" ht="48.75" customHeight="1" x14ac:dyDescent="0.25">
      <c r="A81" s="192"/>
      <c r="B81" s="184" t="s">
        <v>392</v>
      </c>
      <c r="C81" s="287"/>
      <c r="D81" s="144" t="s">
        <v>119</v>
      </c>
      <c r="E81" s="63">
        <v>20</v>
      </c>
      <c r="F81" s="63">
        <v>13</v>
      </c>
      <c r="G81" s="63">
        <v>94</v>
      </c>
      <c r="H81" s="63">
        <v>60</v>
      </c>
    </row>
    <row r="82" spans="1:8" ht="35.1" customHeight="1" x14ac:dyDescent="0.25">
      <c r="A82" s="193"/>
      <c r="B82" s="184" t="s">
        <v>393</v>
      </c>
      <c r="C82" s="288"/>
      <c r="D82" s="144" t="s">
        <v>119</v>
      </c>
      <c r="E82" s="63">
        <v>20</v>
      </c>
      <c r="F82" s="63">
        <v>14</v>
      </c>
      <c r="G82" s="63">
        <v>107</v>
      </c>
      <c r="H82" s="63">
        <v>70</v>
      </c>
    </row>
    <row r="85" spans="1:8" s="110" customFormat="1" ht="12.75" x14ac:dyDescent="0.2">
      <c r="A85" s="99" t="s">
        <v>305</v>
      </c>
      <c r="B85" s="108"/>
      <c r="C85" s="154"/>
      <c r="D85" s="155"/>
    </row>
    <row r="86" spans="1:8" s="87" customFormat="1" ht="12.75" x14ac:dyDescent="0.2">
      <c r="A86" s="194" t="s">
        <v>444</v>
      </c>
      <c r="B86" s="99"/>
      <c r="C86" s="129"/>
      <c r="D86" s="125"/>
    </row>
  </sheetData>
  <mergeCells count="62">
    <mergeCell ref="H76:H77"/>
    <mergeCell ref="C76:C77"/>
    <mergeCell ref="D76:D77"/>
    <mergeCell ref="B1:H1"/>
    <mergeCell ref="B2:H2"/>
    <mergeCell ref="C8:C11"/>
    <mergeCell ref="C15:C18"/>
    <mergeCell ref="E50:E51"/>
    <mergeCell ref="F50:F51"/>
    <mergeCell ref="B6:H6"/>
    <mergeCell ref="B37:H37"/>
    <mergeCell ref="A5:H5"/>
    <mergeCell ref="A14:H14"/>
    <mergeCell ref="C19:C22"/>
    <mergeCell ref="A32:H32"/>
    <mergeCell ref="C12:C13"/>
    <mergeCell ref="F12:F13"/>
    <mergeCell ref="A66:H66"/>
    <mergeCell ref="H63:H64"/>
    <mergeCell ref="G12:G13"/>
    <mergeCell ref="H12:H13"/>
    <mergeCell ref="G50:G51"/>
    <mergeCell ref="C46:C49"/>
    <mergeCell ref="H50:H51"/>
    <mergeCell ref="C28:C29"/>
    <mergeCell ref="D28:D29"/>
    <mergeCell ref="C30:C31"/>
    <mergeCell ref="D30:D31"/>
    <mergeCell ref="C23:C26"/>
    <mergeCell ref="D12:D13"/>
    <mergeCell ref="E12:E13"/>
    <mergeCell ref="C42:C45"/>
    <mergeCell ref="D63:D64"/>
    <mergeCell ref="E63:E64"/>
    <mergeCell ref="F30:F31"/>
    <mergeCell ref="G30:G31"/>
    <mergeCell ref="H30:H31"/>
    <mergeCell ref="G61:G62"/>
    <mergeCell ref="F63:F64"/>
    <mergeCell ref="G63:G64"/>
    <mergeCell ref="B52:H52"/>
    <mergeCell ref="C50:C51"/>
    <mergeCell ref="D50:D51"/>
    <mergeCell ref="C33:C36"/>
    <mergeCell ref="E30:E31"/>
    <mergeCell ref="C38:C41"/>
    <mergeCell ref="C79:C82"/>
    <mergeCell ref="C53:C56"/>
    <mergeCell ref="E61:E62"/>
    <mergeCell ref="F61:F62"/>
    <mergeCell ref="A78:H78"/>
    <mergeCell ref="C71:C74"/>
    <mergeCell ref="E76:E77"/>
    <mergeCell ref="F76:F77"/>
    <mergeCell ref="A70:H70"/>
    <mergeCell ref="G76:G77"/>
    <mergeCell ref="A75:H75"/>
    <mergeCell ref="H61:H62"/>
    <mergeCell ref="C57:C60"/>
    <mergeCell ref="C61:C62"/>
    <mergeCell ref="C63:C64"/>
    <mergeCell ref="D61:D62"/>
  </mergeCells>
  <pageMargins left="0.39370078740157483" right="0.15748031496062992" top="0.6692913385826772" bottom="0.47244094488188981" header="0.11811023622047245" footer="0.11811023622047245"/>
  <pageSetup paperSize="9" scale="60" fitToHeight="5" orientation="landscape" r:id="rId1"/>
  <rowBreaks count="4" manualBreakCount="4">
    <brk id="22" max="16383" man="1"/>
    <brk id="36" max="16383" man="1"/>
    <brk id="60" max="16383" man="1"/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Q478"/>
  <sheetViews>
    <sheetView topLeftCell="A19" zoomScaleNormal="100" workbookViewId="0">
      <selection activeCell="B94" sqref="B94"/>
    </sheetView>
  </sheetViews>
  <sheetFormatPr defaultRowHeight="15" x14ac:dyDescent="0.25"/>
  <cols>
    <col min="1" max="1" width="9.7109375" style="10" customWidth="1"/>
    <col min="2" max="2" width="97.42578125" style="35" customWidth="1"/>
    <col min="3" max="3" width="51.28515625" style="11" customWidth="1"/>
    <col min="4" max="4" width="7.140625" style="45" customWidth="1"/>
    <col min="5" max="6" width="32.7109375" style="10" customWidth="1"/>
    <col min="7" max="7" width="9.140625" style="10"/>
    <col min="8" max="199" width="8.85546875" style="9"/>
    <col min="200" max="16384" width="9.140625" style="10"/>
  </cols>
  <sheetData>
    <row r="1" spans="1:199" x14ac:dyDescent="0.25">
      <c r="A1" s="373"/>
      <c r="B1" s="373"/>
      <c r="C1" s="373"/>
      <c r="D1" s="373"/>
      <c r="E1" s="373"/>
      <c r="F1" s="373"/>
      <c r="G1" s="373"/>
    </row>
    <row r="2" spans="1:199" ht="38.450000000000003" customHeight="1" x14ac:dyDescent="0.25">
      <c r="A2" s="321" t="s">
        <v>250</v>
      </c>
      <c r="B2" s="321"/>
      <c r="C2" s="321"/>
      <c r="D2" s="321"/>
      <c r="E2" s="321"/>
      <c r="F2" s="321"/>
      <c r="G2" s="152"/>
    </row>
    <row r="3" spans="1:199" ht="18.75" x14ac:dyDescent="0.25">
      <c r="B3" s="322"/>
      <c r="C3" s="322"/>
      <c r="D3" s="322"/>
      <c r="E3" s="322"/>
    </row>
    <row r="4" spans="1:199" s="270" customFormat="1" ht="72.75" customHeight="1" x14ac:dyDescent="0.25">
      <c r="A4" s="53" t="s">
        <v>45</v>
      </c>
      <c r="B4" s="80" t="s">
        <v>6</v>
      </c>
      <c r="C4" s="80" t="s">
        <v>12</v>
      </c>
      <c r="D4" s="80" t="s">
        <v>17</v>
      </c>
      <c r="E4" s="80" t="s">
        <v>506</v>
      </c>
      <c r="F4" s="80" t="s">
        <v>501</v>
      </c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/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271"/>
      <c r="GE4" s="271"/>
      <c r="GF4" s="271"/>
      <c r="GG4" s="271"/>
      <c r="GH4" s="271"/>
      <c r="GI4" s="271"/>
      <c r="GJ4" s="271"/>
      <c r="GK4" s="271"/>
      <c r="GL4" s="271"/>
      <c r="GM4" s="271"/>
      <c r="GN4" s="271"/>
      <c r="GO4" s="271"/>
      <c r="GP4" s="271"/>
      <c r="GQ4" s="271"/>
    </row>
    <row r="5" spans="1:199" s="151" customFormat="1" ht="14.25" customHeight="1" x14ac:dyDescent="0.25">
      <c r="A5" s="13">
        <v>1</v>
      </c>
      <c r="B5" s="14">
        <v>2</v>
      </c>
      <c r="C5" s="14">
        <v>3</v>
      </c>
      <c r="D5" s="122">
        <v>4</v>
      </c>
      <c r="E5" s="14">
        <v>5</v>
      </c>
      <c r="F5" s="14">
        <v>6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</row>
    <row r="6" spans="1:199" s="9" customFormat="1" ht="20.100000000000001" customHeight="1" x14ac:dyDescent="0.25">
      <c r="A6" s="331" t="s">
        <v>32</v>
      </c>
      <c r="B6" s="332"/>
      <c r="C6" s="332"/>
      <c r="D6" s="332"/>
      <c r="E6" s="332"/>
      <c r="F6" s="332"/>
    </row>
    <row r="7" spans="1:199" ht="64.5" customHeight="1" x14ac:dyDescent="0.25">
      <c r="A7" s="208" t="s">
        <v>256</v>
      </c>
      <c r="B7" s="184" t="s">
        <v>179</v>
      </c>
      <c r="C7" s="353" t="s">
        <v>76</v>
      </c>
      <c r="D7" s="375" t="s">
        <v>46</v>
      </c>
      <c r="E7" s="195" t="s">
        <v>185</v>
      </c>
      <c r="F7" s="187" t="s">
        <v>185</v>
      </c>
    </row>
    <row r="8" spans="1:199" ht="95.25" customHeight="1" x14ac:dyDescent="0.25">
      <c r="A8" s="15"/>
      <c r="B8" s="184" t="s">
        <v>345</v>
      </c>
      <c r="C8" s="344"/>
      <c r="D8" s="347"/>
      <c r="E8" s="180">
        <v>0</v>
      </c>
      <c r="F8" s="180">
        <v>0</v>
      </c>
    </row>
    <row r="9" spans="1:199" ht="20.100000000000001" customHeight="1" x14ac:dyDescent="0.25">
      <c r="A9" s="207" t="s">
        <v>257</v>
      </c>
      <c r="B9" s="325" t="s">
        <v>25</v>
      </c>
      <c r="C9" s="326"/>
      <c r="D9" s="326"/>
      <c r="E9" s="326"/>
      <c r="F9" s="327"/>
    </row>
    <row r="10" spans="1:199" ht="51" customHeight="1" x14ac:dyDescent="0.25">
      <c r="A10" s="207" t="s">
        <v>258</v>
      </c>
      <c r="B10" s="38" t="s">
        <v>77</v>
      </c>
      <c r="C10" s="150" t="s">
        <v>30</v>
      </c>
      <c r="D10" s="149" t="s">
        <v>18</v>
      </c>
      <c r="E10" s="157">
        <v>0</v>
      </c>
      <c r="F10" s="157">
        <v>0</v>
      </c>
    </row>
    <row r="11" spans="1:199" ht="52.5" customHeight="1" x14ac:dyDescent="0.25">
      <c r="A11" s="207" t="s">
        <v>259</v>
      </c>
      <c r="B11" s="56" t="s">
        <v>437</v>
      </c>
      <c r="C11" s="304" t="s">
        <v>253</v>
      </c>
      <c r="D11" s="47"/>
      <c r="E11" s="196" t="s">
        <v>185</v>
      </c>
      <c r="F11" s="196" t="s">
        <v>185</v>
      </c>
    </row>
    <row r="12" spans="1:199" ht="20.100000000000001" customHeight="1" x14ac:dyDescent="0.25">
      <c r="A12" s="55"/>
      <c r="B12" s="56" t="s">
        <v>436</v>
      </c>
      <c r="C12" s="368"/>
      <c r="D12" s="47" t="s">
        <v>19</v>
      </c>
      <c r="E12" s="197">
        <f>100*E13/E14</f>
        <v>0</v>
      </c>
      <c r="F12" s="197">
        <f>100*F13/F14</f>
        <v>0</v>
      </c>
    </row>
    <row r="13" spans="1:199" ht="50.25" customHeight="1" x14ac:dyDescent="0.25">
      <c r="A13" s="29"/>
      <c r="B13" s="38" t="s">
        <v>31</v>
      </c>
      <c r="C13" s="369"/>
      <c r="D13" s="47" t="s">
        <v>20</v>
      </c>
      <c r="E13" s="4">
        <v>0</v>
      </c>
      <c r="F13" s="4">
        <v>0</v>
      </c>
    </row>
    <row r="14" spans="1:199" ht="35.1" customHeight="1" x14ac:dyDescent="0.25">
      <c r="A14" s="17"/>
      <c r="B14" s="38" t="s">
        <v>78</v>
      </c>
      <c r="C14" s="305"/>
      <c r="D14" s="47" t="s">
        <v>20</v>
      </c>
      <c r="E14" s="4">
        <f>270950009.43+38583501.39</f>
        <v>309533510.81999999</v>
      </c>
      <c r="F14" s="4">
        <f>213786005.71+575283337.5+162621105.93+3535992.15</f>
        <v>955226441.29000008</v>
      </c>
    </row>
    <row r="15" spans="1:199" s="9" customFormat="1" ht="20.100000000000001" customHeight="1" x14ac:dyDescent="0.25">
      <c r="A15" s="376" t="s">
        <v>33</v>
      </c>
      <c r="B15" s="377"/>
      <c r="C15" s="377"/>
      <c r="D15" s="377"/>
      <c r="E15" s="377"/>
      <c r="F15" s="377"/>
    </row>
    <row r="16" spans="1:199" ht="35.1" customHeight="1" x14ac:dyDescent="0.25">
      <c r="A16" s="68" t="s">
        <v>260</v>
      </c>
      <c r="B16" s="58" t="s">
        <v>155</v>
      </c>
      <c r="C16" s="320" t="s">
        <v>79</v>
      </c>
      <c r="D16" s="47"/>
      <c r="E16" s="7" t="s">
        <v>185</v>
      </c>
      <c r="F16" s="7" t="s">
        <v>185</v>
      </c>
    </row>
    <row r="17" spans="1:199" ht="20.100000000000001" customHeight="1" x14ac:dyDescent="0.25">
      <c r="A17" s="57"/>
      <c r="B17" s="58" t="s">
        <v>433</v>
      </c>
      <c r="C17" s="369"/>
      <c r="D17" s="47" t="s">
        <v>19</v>
      </c>
      <c r="E17" s="198">
        <f>100*(E19-E18)/E19</f>
        <v>-4.0366545739959771E-2</v>
      </c>
      <c r="F17" s="198">
        <f>100*(F19-F18)/F19</f>
        <v>5.7850648556062687</v>
      </c>
    </row>
    <row r="18" spans="1:199" ht="50.1" customHeight="1" x14ac:dyDescent="0.25">
      <c r="A18" s="51"/>
      <c r="B18" s="37" t="s">
        <v>84</v>
      </c>
      <c r="C18" s="362"/>
      <c r="D18" s="45" t="s">
        <v>20</v>
      </c>
      <c r="E18" s="3">
        <f>270713933.77</f>
        <v>270713933.76999998</v>
      </c>
      <c r="F18" s="3">
        <v>208684965.84</v>
      </c>
    </row>
    <row r="19" spans="1:199" s="18" customFormat="1" ht="50.1" customHeight="1" x14ac:dyDescent="0.25">
      <c r="A19" s="52"/>
      <c r="B19" s="38" t="s">
        <v>516</v>
      </c>
      <c r="C19" s="319"/>
      <c r="D19" s="47" t="s">
        <v>20</v>
      </c>
      <c r="E19" s="3">
        <v>270604700</v>
      </c>
      <c r="F19" s="3">
        <v>221498816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</row>
    <row r="20" spans="1:199" s="18" customFormat="1" ht="20.100000000000001" customHeight="1" x14ac:dyDescent="0.25">
      <c r="A20" s="46" t="s">
        <v>261</v>
      </c>
      <c r="B20" s="38" t="s">
        <v>347</v>
      </c>
      <c r="C20" s="353" t="s">
        <v>80</v>
      </c>
      <c r="D20" s="47"/>
      <c r="E20" s="66"/>
      <c r="F20" s="6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</row>
    <row r="21" spans="1:199" s="18" customFormat="1" ht="20.100000000000001" customHeight="1" x14ac:dyDescent="0.25">
      <c r="A21" s="62"/>
      <c r="B21" s="56" t="s">
        <v>434</v>
      </c>
      <c r="C21" s="344"/>
      <c r="D21" s="47" t="s">
        <v>19</v>
      </c>
      <c r="E21" s="66">
        <f xml:space="preserve"> (E22-E23)/E23*100</f>
        <v>103.46912226304237</v>
      </c>
      <c r="F21" s="67">
        <f>(F22-F23)/F23*100</f>
        <v>-26.221879995475124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</row>
    <row r="22" spans="1:199" s="18" customFormat="1" ht="39.75" customHeight="1" x14ac:dyDescent="0.25">
      <c r="A22" s="69"/>
      <c r="B22" s="36" t="s">
        <v>363</v>
      </c>
      <c r="C22" s="344"/>
      <c r="D22" s="47" t="s">
        <v>20</v>
      </c>
      <c r="E22" s="3">
        <f>(33153842.09+270713933.77)-'[1]ФГБУ за 9 месяцев 2016 года'!$E$34</f>
        <v>129897605.98999995</v>
      </c>
      <c r="F22" s="3">
        <f>(208684965.84+415441963.39+162224159.91+3468818.44)-'[1]ФГБУ за 9 месяцев 2016 года'!$F$34</f>
        <v>188176348.89999998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</row>
    <row r="23" spans="1:199" s="18" customFormat="1" ht="51.6" customHeight="1" x14ac:dyDescent="0.25">
      <c r="A23" s="70"/>
      <c r="B23" s="36" t="s">
        <v>438</v>
      </c>
      <c r="C23" s="345"/>
      <c r="D23" s="47" t="s">
        <v>20</v>
      </c>
      <c r="E23" s="3">
        <f>'[1]ФГБУ за 9 месяцев 2016 года'!$E$14/3</f>
        <v>63841434.289999999</v>
      </c>
      <c r="F23" s="3">
        <f>'[1]ФГБУ за 9 месяцев 2016 года'!$F$14/3</f>
        <v>255057121.12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</row>
    <row r="24" spans="1:199" s="18" customFormat="1" ht="50.1" customHeight="1" x14ac:dyDescent="0.25">
      <c r="A24" s="46" t="s">
        <v>262</v>
      </c>
      <c r="B24" s="36" t="s">
        <v>348</v>
      </c>
      <c r="C24" s="353" t="s">
        <v>248</v>
      </c>
      <c r="D24" s="47"/>
      <c r="E24" s="3" t="s">
        <v>185</v>
      </c>
      <c r="F24" s="3" t="s">
        <v>185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</row>
    <row r="25" spans="1:199" s="28" customFormat="1" ht="20.100000000000001" customHeight="1" x14ac:dyDescent="0.25">
      <c r="A25" s="62"/>
      <c r="B25" s="56" t="s">
        <v>435</v>
      </c>
      <c r="C25" s="344"/>
      <c r="D25" s="47" t="s">
        <v>19</v>
      </c>
      <c r="E25" s="66">
        <f>100*(E27-E26)/E27</f>
        <v>8.7128862071885776E-2</v>
      </c>
      <c r="F25" s="66">
        <f>100*(F27-F26)/F27</f>
        <v>2.1828958714370867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</row>
    <row r="26" spans="1:199" s="18" customFormat="1" ht="51.6" customHeight="1" x14ac:dyDescent="0.25">
      <c r="A26" s="69"/>
      <c r="B26" s="38" t="s">
        <v>508</v>
      </c>
      <c r="C26" s="344"/>
      <c r="D26" s="47" t="s">
        <v>20</v>
      </c>
      <c r="E26" s="3">
        <f>E18</f>
        <v>270713933.76999998</v>
      </c>
      <c r="F26" s="3">
        <f>F18</f>
        <v>208684965.84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</row>
    <row r="27" spans="1:199" s="18" customFormat="1" ht="35.1" customHeight="1" x14ac:dyDescent="0.25">
      <c r="A27" s="70"/>
      <c r="B27" s="42" t="s">
        <v>83</v>
      </c>
      <c r="C27" s="345"/>
      <c r="D27" s="47" t="s">
        <v>20</v>
      </c>
      <c r="E27" s="3">
        <v>270950009.43000001</v>
      </c>
      <c r="F27" s="3">
        <v>213341999.53999999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</row>
    <row r="28" spans="1:199" s="18" customFormat="1" ht="66" customHeight="1" x14ac:dyDescent="0.25">
      <c r="A28" s="46" t="s">
        <v>263</v>
      </c>
      <c r="B28" s="277" t="s">
        <v>349</v>
      </c>
      <c r="C28" s="352" t="s">
        <v>252</v>
      </c>
      <c r="D28" s="47"/>
      <c r="E28" s="3" t="s">
        <v>185</v>
      </c>
      <c r="F28" s="20" t="s">
        <v>185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</row>
    <row r="29" spans="1:199" s="18" customFormat="1" ht="20.100000000000001" customHeight="1" x14ac:dyDescent="0.25">
      <c r="A29" s="62"/>
      <c r="B29" s="114" t="s">
        <v>342</v>
      </c>
      <c r="C29" s="374"/>
      <c r="D29" s="47" t="s">
        <v>19</v>
      </c>
      <c r="E29" s="66">
        <f>100*(E31-E30)/E31</f>
        <v>3.0903202801078646</v>
      </c>
      <c r="F29" s="67">
        <f>100*(F31-F30)/F31</f>
        <v>7.2617846239646076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</row>
    <row r="30" spans="1:199" s="18" customFormat="1" ht="57.75" customHeight="1" x14ac:dyDescent="0.25">
      <c r="A30" s="69"/>
      <c r="B30" s="124" t="s">
        <v>181</v>
      </c>
      <c r="C30" s="344"/>
      <c r="D30" s="48" t="s">
        <v>20</v>
      </c>
      <c r="E30" s="3">
        <v>7403121.5300000003</v>
      </c>
      <c r="F30" s="3">
        <v>44452150.109999999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</row>
    <row r="31" spans="1:199" s="18" customFormat="1" ht="64.150000000000006" customHeight="1" x14ac:dyDescent="0.25">
      <c r="A31" s="70"/>
      <c r="B31" s="38" t="s">
        <v>509</v>
      </c>
      <c r="C31" s="345"/>
      <c r="D31" s="47" t="s">
        <v>20</v>
      </c>
      <c r="E31" s="199">
        <v>7639197.1900000004</v>
      </c>
      <c r="F31" s="3">
        <v>47932936.740000002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</row>
    <row r="32" spans="1:199" s="18" customFormat="1" ht="50.1" customHeight="1" x14ac:dyDescent="0.25">
      <c r="A32" s="46" t="s">
        <v>264</v>
      </c>
      <c r="B32" s="38" t="s">
        <v>350</v>
      </c>
      <c r="C32" s="353" t="s">
        <v>79</v>
      </c>
      <c r="D32" s="47"/>
      <c r="E32" s="199" t="s">
        <v>185</v>
      </c>
      <c r="F32" s="20" t="s">
        <v>185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</row>
    <row r="33" spans="1:199" s="18" customFormat="1" ht="20.100000000000001" customHeight="1" x14ac:dyDescent="0.25">
      <c r="A33" s="62"/>
      <c r="B33" s="56" t="s">
        <v>343</v>
      </c>
      <c r="C33" s="344"/>
      <c r="D33" s="47" t="s">
        <v>19</v>
      </c>
      <c r="E33" s="200">
        <f>100*(E34-E35)/E34</f>
        <v>-4.0366545739959771E-2</v>
      </c>
      <c r="F33" s="67">
        <f>100*(F34-F35)/F34</f>
        <v>5.7850648556062687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</row>
    <row r="34" spans="1:199" s="18" customFormat="1" ht="50.1" customHeight="1" x14ac:dyDescent="0.25">
      <c r="A34" s="29"/>
      <c r="B34" s="38" t="s">
        <v>81</v>
      </c>
      <c r="C34" s="344"/>
      <c r="D34" s="47" t="s">
        <v>20</v>
      </c>
      <c r="E34" s="199">
        <f>E19</f>
        <v>270604700</v>
      </c>
      <c r="F34" s="3">
        <f>F19</f>
        <v>221498816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</row>
    <row r="35" spans="1:199" s="18" customFormat="1" ht="50.1" customHeight="1" x14ac:dyDescent="0.25">
      <c r="A35" s="17"/>
      <c r="B35" s="38" t="s">
        <v>82</v>
      </c>
      <c r="C35" s="345"/>
      <c r="D35" s="47" t="s">
        <v>20</v>
      </c>
      <c r="E35" s="199">
        <f>E18</f>
        <v>270713933.76999998</v>
      </c>
      <c r="F35" s="3">
        <f>F18</f>
        <v>208684965.84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</row>
    <row r="36" spans="1:199" s="18" customFormat="1" ht="35.1" customHeight="1" x14ac:dyDescent="0.25">
      <c r="A36" s="46" t="s">
        <v>265</v>
      </c>
      <c r="B36" s="39" t="s">
        <v>346</v>
      </c>
      <c r="C36" s="342" t="s">
        <v>85</v>
      </c>
      <c r="D36" s="149"/>
      <c r="E36" s="201" t="s">
        <v>185</v>
      </c>
      <c r="F36" s="201" t="s">
        <v>185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</row>
    <row r="37" spans="1:199" s="18" customFormat="1" ht="20.100000000000001" customHeight="1" x14ac:dyDescent="0.25">
      <c r="A37" s="115"/>
      <c r="B37" s="116" t="s">
        <v>344</v>
      </c>
      <c r="C37" s="343"/>
      <c r="D37" s="149" t="s">
        <v>19</v>
      </c>
      <c r="E37" s="202">
        <f>100*(E38/E39)</f>
        <v>100</v>
      </c>
      <c r="F37" s="202">
        <f>100*(F39/F38)</f>
        <v>27.896301389254006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</row>
    <row r="38" spans="1:199" s="18" customFormat="1" ht="35.1" customHeight="1" x14ac:dyDescent="0.25">
      <c r="A38" s="5"/>
      <c r="B38" s="136" t="s">
        <v>182</v>
      </c>
      <c r="C38" s="344"/>
      <c r="D38" s="117"/>
      <c r="E38" s="203">
        <v>25</v>
      </c>
      <c r="F38" s="204">
        <v>49451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</row>
    <row r="39" spans="1:199" s="18" customFormat="1" ht="35.1" customHeight="1" x14ac:dyDescent="0.25">
      <c r="A39" s="17"/>
      <c r="B39" s="136" t="s">
        <v>183</v>
      </c>
      <c r="C39" s="345"/>
      <c r="D39" s="117"/>
      <c r="E39" s="203">
        <v>25</v>
      </c>
      <c r="F39" s="204">
        <v>13795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</row>
    <row r="40" spans="1:199" s="19" customFormat="1" ht="20.100000000000001" customHeight="1" x14ac:dyDescent="0.25">
      <c r="A40" s="336" t="s">
        <v>86</v>
      </c>
      <c r="B40" s="337"/>
      <c r="C40" s="337"/>
      <c r="D40" s="337"/>
      <c r="E40" s="337"/>
      <c r="F40" s="337"/>
    </row>
    <row r="41" spans="1:199" s="18" customFormat="1" ht="72" customHeight="1" x14ac:dyDescent="0.25">
      <c r="A41" s="8" t="s">
        <v>266</v>
      </c>
      <c r="B41" s="43" t="s">
        <v>87</v>
      </c>
      <c r="C41" s="286" t="s">
        <v>364</v>
      </c>
      <c r="D41" s="353" t="s">
        <v>34</v>
      </c>
      <c r="E41" s="380">
        <v>0</v>
      </c>
      <c r="F41" s="380"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</row>
    <row r="42" spans="1:199" s="18" customFormat="1" ht="81" customHeight="1" x14ac:dyDescent="0.25">
      <c r="A42" s="17"/>
      <c r="B42" s="43" t="s">
        <v>89</v>
      </c>
      <c r="C42" s="288"/>
      <c r="D42" s="345"/>
      <c r="E42" s="299"/>
      <c r="F42" s="29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</row>
    <row r="43" spans="1:199" s="18" customFormat="1" ht="66" customHeight="1" x14ac:dyDescent="0.25">
      <c r="A43" s="207" t="s">
        <v>267</v>
      </c>
      <c r="B43" s="38" t="s">
        <v>88</v>
      </c>
      <c r="C43" s="304" t="s">
        <v>35</v>
      </c>
      <c r="D43" s="353" t="s">
        <v>34</v>
      </c>
      <c r="E43" s="381">
        <v>0</v>
      </c>
      <c r="F43" s="354">
        <v>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</row>
    <row r="44" spans="1:199" s="18" customFormat="1" ht="52.15" customHeight="1" x14ac:dyDescent="0.25">
      <c r="A44" s="59"/>
      <c r="B44" s="38" t="s">
        <v>90</v>
      </c>
      <c r="C44" s="305"/>
      <c r="D44" s="345"/>
      <c r="E44" s="299"/>
      <c r="F44" s="355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</row>
    <row r="45" spans="1:199" s="18" customFormat="1" ht="50.1" customHeight="1" x14ac:dyDescent="0.25">
      <c r="A45" s="207" t="s">
        <v>268</v>
      </c>
      <c r="B45" s="38" t="s">
        <v>36</v>
      </c>
      <c r="C45" s="304" t="s">
        <v>37</v>
      </c>
      <c r="D45" s="353" t="s">
        <v>34</v>
      </c>
      <c r="E45" s="354">
        <v>0</v>
      </c>
      <c r="F45" s="354">
        <v>0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</row>
    <row r="46" spans="1:199" s="18" customFormat="1" ht="50.1" customHeight="1" x14ac:dyDescent="0.25">
      <c r="A46" s="70"/>
      <c r="B46" s="38" t="s">
        <v>91</v>
      </c>
      <c r="C46" s="305"/>
      <c r="D46" s="345"/>
      <c r="E46" s="355"/>
      <c r="F46" s="355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</row>
    <row r="47" spans="1:199" s="28" customFormat="1" ht="20.100000000000001" customHeight="1" x14ac:dyDescent="0.25">
      <c r="A47" s="27" t="s">
        <v>269</v>
      </c>
      <c r="B47" s="365" t="s">
        <v>27</v>
      </c>
      <c r="C47" s="366"/>
      <c r="D47" s="366"/>
      <c r="E47" s="366"/>
      <c r="F47" s="367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</row>
    <row r="48" spans="1:199" s="18" customFormat="1" ht="50.1" customHeight="1" x14ac:dyDescent="0.25">
      <c r="A48" s="207" t="s">
        <v>270</v>
      </c>
      <c r="B48" s="38" t="s">
        <v>351</v>
      </c>
      <c r="C48" s="357" t="s">
        <v>38</v>
      </c>
      <c r="D48" s="47"/>
      <c r="E48" s="3" t="s">
        <v>185</v>
      </c>
      <c r="F48" s="3" t="s">
        <v>185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</row>
    <row r="49" spans="1:199" s="18" customFormat="1" ht="20.100000000000001" customHeight="1" x14ac:dyDescent="0.25">
      <c r="A49" s="55"/>
      <c r="B49" s="56" t="s">
        <v>430</v>
      </c>
      <c r="C49" s="361"/>
      <c r="D49" s="118" t="s">
        <v>19</v>
      </c>
      <c r="E49" s="66">
        <f>100*E50/E51</f>
        <v>4.1468699913467608E-3</v>
      </c>
      <c r="F49" s="66">
        <f>100*F50/F51</f>
        <v>0.11510419163597957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</row>
    <row r="50" spans="1:199" s="18" customFormat="1" ht="50.1" customHeight="1" x14ac:dyDescent="0.25">
      <c r="A50" s="69"/>
      <c r="B50" s="38" t="s">
        <v>92</v>
      </c>
      <c r="C50" s="362"/>
      <c r="D50" s="47" t="s">
        <v>20</v>
      </c>
      <c r="E50" s="3">
        <v>12600</v>
      </c>
      <c r="F50" s="3">
        <f>10320+115791.3+0.01+346110.22+228489.29+208405</f>
        <v>909115.82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</row>
    <row r="51" spans="1:199" s="18" customFormat="1" ht="35.1" customHeight="1" x14ac:dyDescent="0.25">
      <c r="A51" s="70"/>
      <c r="B51" s="38" t="s">
        <v>93</v>
      </c>
      <c r="C51" s="319"/>
      <c r="D51" s="47" t="s">
        <v>20</v>
      </c>
      <c r="E51" s="3">
        <f>33129688.68+270713933.77</f>
        <v>303843622.44999999</v>
      </c>
      <c r="F51" s="3">
        <f>208684965.84+415441963.39+162224159.91+3468818.44</f>
        <v>789819907.58000004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</row>
    <row r="52" spans="1:199" s="18" customFormat="1" ht="35.1" customHeight="1" x14ac:dyDescent="0.25">
      <c r="A52" s="207" t="s">
        <v>271</v>
      </c>
      <c r="B52" s="38" t="s">
        <v>352</v>
      </c>
      <c r="C52" s="320" t="s">
        <v>95</v>
      </c>
      <c r="D52" s="47"/>
      <c r="E52" s="3" t="s">
        <v>185</v>
      </c>
      <c r="F52" s="3" t="s">
        <v>185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</row>
    <row r="53" spans="1:199" s="18" customFormat="1" ht="20.100000000000001" customHeight="1" x14ac:dyDescent="0.25">
      <c r="A53" s="55"/>
      <c r="B53" s="56" t="s">
        <v>431</v>
      </c>
      <c r="C53" s="369"/>
      <c r="D53" s="47" t="s">
        <v>19</v>
      </c>
      <c r="E53" s="66">
        <f>100*(E54-E55)/E54</f>
        <v>-879.02097902097898</v>
      </c>
      <c r="F53" s="66">
        <f>100*(F54-F55)/F54</f>
        <v>41.681553349554498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</row>
    <row r="54" spans="1:199" s="18" customFormat="1" ht="35.1" customHeight="1" x14ac:dyDescent="0.25">
      <c r="A54" s="69"/>
      <c r="B54" s="38" t="s">
        <v>94</v>
      </c>
      <c r="C54" s="362"/>
      <c r="D54" s="47" t="s">
        <v>20</v>
      </c>
      <c r="E54" s="3">
        <v>1287</v>
      </c>
      <c r="F54" s="3">
        <f>1067216.48+240441.41+234899.11+14816.55+1508.54</f>
        <v>1558882.09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</row>
    <row r="55" spans="1:199" s="18" customFormat="1" ht="35.1" customHeight="1" x14ac:dyDescent="0.25">
      <c r="A55" s="70"/>
      <c r="B55" s="38" t="s">
        <v>184</v>
      </c>
      <c r="C55" s="319"/>
      <c r="D55" s="47" t="s">
        <v>20</v>
      </c>
      <c r="E55" s="3">
        <f>E50</f>
        <v>12600</v>
      </c>
      <c r="F55" s="3">
        <f>F50</f>
        <v>909115.82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</row>
    <row r="56" spans="1:199" s="18" customFormat="1" ht="20.100000000000001" customHeight="1" x14ac:dyDescent="0.25">
      <c r="A56" s="46" t="s">
        <v>275</v>
      </c>
      <c r="B56" s="38" t="s">
        <v>353</v>
      </c>
      <c r="C56" s="320" t="s">
        <v>357</v>
      </c>
      <c r="D56" s="47"/>
      <c r="E56" s="3" t="s">
        <v>185</v>
      </c>
      <c r="F56" s="3" t="s">
        <v>185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</row>
    <row r="57" spans="1:199" s="18" customFormat="1" ht="20.100000000000001" customHeight="1" x14ac:dyDescent="0.25">
      <c r="A57" s="62"/>
      <c r="B57" s="56" t="s">
        <v>432</v>
      </c>
      <c r="C57" s="369"/>
      <c r="D57" s="47" t="s">
        <v>19</v>
      </c>
      <c r="E57" s="66">
        <f>100*E58/E59</f>
        <v>0.46062962483055525</v>
      </c>
      <c r="F57" s="66">
        <f>100*F58/F59</f>
        <v>18.5068828605189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</row>
    <row r="58" spans="1:199" s="18" customFormat="1" ht="35.1" customHeight="1" x14ac:dyDescent="0.25">
      <c r="A58" s="69"/>
      <c r="B58" s="38" t="s">
        <v>96</v>
      </c>
      <c r="C58" s="362"/>
      <c r="D58" s="47" t="s">
        <v>20</v>
      </c>
      <c r="E58" s="3">
        <v>1409095.35</v>
      </c>
      <c r="F58" s="3">
        <f>112064900+3115525.45+843728.85+374492.5+59957.4+345286.06+291821.42</f>
        <v>117095711.68000001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</row>
    <row r="59" spans="1:199" s="18" customFormat="1" ht="35.1" customHeight="1" x14ac:dyDescent="0.25">
      <c r="A59" s="70"/>
      <c r="B59" s="38" t="s">
        <v>517</v>
      </c>
      <c r="C59" s="319"/>
      <c r="D59" s="47" t="s">
        <v>20</v>
      </c>
      <c r="E59" s="153">
        <f>35301666.86+270604700</f>
        <v>305906366.86000001</v>
      </c>
      <c r="F59" s="3">
        <f>221498816+242380273.81+166134574.79+2700729.08</f>
        <v>632714393.68000007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</row>
    <row r="60" spans="1:199" s="18" customFormat="1" ht="20.100000000000001" customHeight="1" x14ac:dyDescent="0.25">
      <c r="A60" s="71" t="s">
        <v>272</v>
      </c>
      <c r="B60" s="40" t="s">
        <v>97</v>
      </c>
      <c r="C60" s="320" t="s">
        <v>99</v>
      </c>
      <c r="D60" s="370" t="s">
        <v>20</v>
      </c>
      <c r="E60" s="153"/>
      <c r="F60" s="153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</row>
    <row r="61" spans="1:199" s="18" customFormat="1" ht="35.1" customHeight="1" x14ac:dyDescent="0.25">
      <c r="A61" s="72"/>
      <c r="B61" s="43" t="s">
        <v>98</v>
      </c>
      <c r="C61" s="305"/>
      <c r="D61" s="345"/>
      <c r="E61" s="282">
        <v>0</v>
      </c>
      <c r="F61" s="282">
        <v>0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</row>
    <row r="62" spans="1:199" s="28" customFormat="1" ht="20.100000000000001" customHeight="1" x14ac:dyDescent="0.25">
      <c r="A62" s="27" t="s">
        <v>273</v>
      </c>
      <c r="B62" s="325" t="s">
        <v>41</v>
      </c>
      <c r="C62" s="326"/>
      <c r="D62" s="326"/>
      <c r="E62" s="326"/>
      <c r="F62" s="327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</row>
    <row r="63" spans="1:199" s="18" customFormat="1" ht="50.1" customHeight="1" x14ac:dyDescent="0.25">
      <c r="A63" s="46" t="s">
        <v>274</v>
      </c>
      <c r="B63" s="60" t="s">
        <v>358</v>
      </c>
      <c r="C63" s="371" t="s">
        <v>38</v>
      </c>
      <c r="D63" s="47"/>
      <c r="E63" s="4" t="s">
        <v>185</v>
      </c>
      <c r="F63" s="4" t="s">
        <v>185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</row>
    <row r="64" spans="1:199" s="18" customFormat="1" ht="20.100000000000001" customHeight="1" x14ac:dyDescent="0.25">
      <c r="A64" s="62"/>
      <c r="B64" s="119" t="s">
        <v>428</v>
      </c>
      <c r="C64" s="371"/>
      <c r="D64" s="47" t="s">
        <v>19</v>
      </c>
      <c r="E64" s="120">
        <f>100*E65/E66</f>
        <v>1.6348393031739279</v>
      </c>
      <c r="F64" s="120">
        <f>100*F65/F66</f>
        <v>4.0956626706352628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</row>
    <row r="65" spans="1:199" s="18" customFormat="1" ht="50.1" customHeight="1" x14ac:dyDescent="0.25">
      <c r="A65" s="29"/>
      <c r="B65" s="60" t="s">
        <v>510</v>
      </c>
      <c r="C65" s="372"/>
      <c r="D65" s="47" t="s">
        <v>20</v>
      </c>
      <c r="E65" s="4">
        <f>4731279.3+12548.87+211862.47+1960+9704.32</f>
        <v>4967354.96</v>
      </c>
      <c r="F65" s="4">
        <f>34500.19+924306.17+162121.46+52640.9+1863211.74+6317198.06+5033306+9915397.73+64159.95+1891848.95+186008.33+131258.82+5772400.82</f>
        <v>32348359.119999997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</row>
    <row r="66" spans="1:199" s="18" customFormat="1" ht="35.1" customHeight="1" x14ac:dyDescent="0.25">
      <c r="A66" s="17"/>
      <c r="B66" s="60" t="s">
        <v>100</v>
      </c>
      <c r="C66" s="372"/>
      <c r="D66" s="47" t="s">
        <v>20</v>
      </c>
      <c r="E66" s="4">
        <f>E51</f>
        <v>303843622.44999999</v>
      </c>
      <c r="F66" s="4">
        <f>F51</f>
        <v>789819907.58000004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</row>
    <row r="67" spans="1:199" s="18" customFormat="1" ht="35.1" customHeight="1" x14ac:dyDescent="0.25">
      <c r="A67" s="46" t="s">
        <v>276</v>
      </c>
      <c r="B67" s="60" t="s">
        <v>354</v>
      </c>
      <c r="C67" s="304" t="s">
        <v>101</v>
      </c>
      <c r="D67" s="47"/>
      <c r="E67" s="4" t="s">
        <v>185</v>
      </c>
      <c r="F67" s="4" t="s">
        <v>185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</row>
    <row r="68" spans="1:199" s="18" customFormat="1" ht="20.100000000000001" customHeight="1" x14ac:dyDescent="0.25">
      <c r="A68" s="62"/>
      <c r="B68" s="119" t="s">
        <v>429</v>
      </c>
      <c r="C68" s="368"/>
      <c r="D68" s="47" t="s">
        <v>19</v>
      </c>
      <c r="E68" s="120">
        <f>100*(E69-E70)/E70</f>
        <v>-80.574268845888966</v>
      </c>
      <c r="F68" s="120">
        <f>100*(F69-F70)/F70</f>
        <v>-78.291781805840174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</row>
    <row r="69" spans="1:199" s="18" customFormat="1" ht="51" customHeight="1" x14ac:dyDescent="0.25">
      <c r="A69" s="69"/>
      <c r="B69" s="60" t="s">
        <v>254</v>
      </c>
      <c r="C69" s="369"/>
      <c r="D69" s="47" t="s">
        <v>20</v>
      </c>
      <c r="E69" s="4">
        <f>758111+180.89+35188.27+164224.86+5290+1950</f>
        <v>964945.02</v>
      </c>
      <c r="F69" s="4">
        <f>74666.95+546702.21+16499.99+290179+311256.24+1182233.24+95620+84794.45+5258.16+4415042.12+0.02</f>
        <v>7022252.3799999999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</row>
    <row r="70" spans="1:199" s="18" customFormat="1" ht="50.1" customHeight="1" x14ac:dyDescent="0.25">
      <c r="A70" s="70"/>
      <c r="B70" s="60" t="s">
        <v>255</v>
      </c>
      <c r="C70" s="305"/>
      <c r="D70" s="47" t="s">
        <v>20</v>
      </c>
      <c r="E70" s="4">
        <f>E65</f>
        <v>4967354.96</v>
      </c>
      <c r="F70" s="4">
        <f>F65</f>
        <v>32348359.119999997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</row>
    <row r="71" spans="1:199" s="18" customFormat="1" ht="35.1" customHeight="1" x14ac:dyDescent="0.25">
      <c r="A71" s="46" t="s">
        <v>277</v>
      </c>
      <c r="B71" s="124" t="s">
        <v>102</v>
      </c>
      <c r="C71" s="320" t="s">
        <v>104</v>
      </c>
      <c r="D71" s="352" t="s">
        <v>20</v>
      </c>
      <c r="E71" s="316">
        <v>0</v>
      </c>
      <c r="F71" s="316">
        <v>0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</row>
    <row r="72" spans="1:199" s="18" customFormat="1" ht="35.1" customHeight="1" x14ac:dyDescent="0.25">
      <c r="A72" s="59"/>
      <c r="B72" s="134" t="s">
        <v>103</v>
      </c>
      <c r="C72" s="305"/>
      <c r="D72" s="345"/>
      <c r="E72" s="356"/>
      <c r="F72" s="35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</row>
    <row r="73" spans="1:199" s="18" customFormat="1" ht="35.1" customHeight="1" x14ac:dyDescent="0.25">
      <c r="A73" s="46" t="s">
        <v>278</v>
      </c>
      <c r="B73" s="60" t="s">
        <v>105</v>
      </c>
      <c r="C73" s="320" t="s">
        <v>246</v>
      </c>
      <c r="D73" s="352" t="s">
        <v>18</v>
      </c>
      <c r="E73" s="205"/>
      <c r="F73" s="205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</row>
    <row r="74" spans="1:199" s="18" customFormat="1" ht="37.5" customHeight="1" x14ac:dyDescent="0.25">
      <c r="A74" s="16"/>
      <c r="B74" s="42" t="s">
        <v>107</v>
      </c>
      <c r="C74" s="305"/>
      <c r="D74" s="345"/>
      <c r="E74" s="206">
        <v>0</v>
      </c>
      <c r="F74" s="206">
        <v>0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</row>
    <row r="75" spans="1:199" s="19" customFormat="1" ht="20.100000000000001" customHeight="1" x14ac:dyDescent="0.25">
      <c r="A75" s="363" t="s">
        <v>106</v>
      </c>
      <c r="B75" s="364"/>
      <c r="C75" s="364"/>
      <c r="D75" s="364"/>
      <c r="E75" s="364"/>
      <c r="F75" s="364"/>
    </row>
    <row r="76" spans="1:199" s="18" customFormat="1" ht="54.95" customHeight="1" x14ac:dyDescent="0.25">
      <c r="A76" s="208" t="s">
        <v>279</v>
      </c>
      <c r="B76" s="42" t="s">
        <v>108</v>
      </c>
      <c r="C76" s="357" t="s">
        <v>251</v>
      </c>
      <c r="D76" s="342" t="s">
        <v>18</v>
      </c>
      <c r="E76" s="358">
        <v>0</v>
      </c>
      <c r="F76" s="359">
        <v>0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</row>
    <row r="77" spans="1:199" s="18" customFormat="1" ht="66" customHeight="1" x14ac:dyDescent="0.25">
      <c r="A77" s="73"/>
      <c r="B77" s="42" t="s">
        <v>109</v>
      </c>
      <c r="C77" s="305"/>
      <c r="D77" s="345"/>
      <c r="E77" s="299"/>
      <c r="F77" s="360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</row>
    <row r="78" spans="1:199" s="18" customFormat="1" ht="20.100000000000001" customHeight="1" x14ac:dyDescent="0.25">
      <c r="A78" s="34" t="s">
        <v>280</v>
      </c>
      <c r="B78" s="41" t="s">
        <v>110</v>
      </c>
      <c r="C78" s="350" t="s">
        <v>112</v>
      </c>
      <c r="D78" s="346"/>
      <c r="E78" s="348" t="s">
        <v>180</v>
      </c>
      <c r="F78" s="348" t="s">
        <v>180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</row>
    <row r="79" spans="1:199" s="18" customFormat="1" ht="54" customHeight="1" x14ac:dyDescent="0.25">
      <c r="A79" s="74"/>
      <c r="B79" s="42" t="s">
        <v>111</v>
      </c>
      <c r="C79" s="351"/>
      <c r="D79" s="347"/>
      <c r="E79" s="349"/>
      <c r="F79" s="34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</row>
    <row r="80" spans="1:199" s="26" customFormat="1" ht="20.100000000000001" customHeight="1" x14ac:dyDescent="0.25">
      <c r="A80" s="75" t="s">
        <v>281</v>
      </c>
      <c r="B80" s="339" t="s">
        <v>113</v>
      </c>
      <c r="C80" s="340"/>
      <c r="D80" s="340"/>
      <c r="E80" s="340"/>
      <c r="F80" s="341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</row>
    <row r="81" spans="1:199" s="18" customFormat="1" ht="20.100000000000001" customHeight="1" x14ac:dyDescent="0.25">
      <c r="A81" s="76" t="s">
        <v>282</v>
      </c>
      <c r="B81" s="42" t="s">
        <v>360</v>
      </c>
      <c r="C81" s="353" t="s">
        <v>247</v>
      </c>
      <c r="D81" s="49"/>
      <c r="E81" s="209" t="s">
        <v>185</v>
      </c>
      <c r="F81" s="209" t="s">
        <v>185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</row>
    <row r="82" spans="1:199" s="18" customFormat="1" ht="20.100000000000001" customHeight="1" x14ac:dyDescent="0.25">
      <c r="A82" s="61"/>
      <c r="B82" s="114" t="s">
        <v>359</v>
      </c>
      <c r="C82" s="344"/>
      <c r="D82" s="49" t="s">
        <v>19</v>
      </c>
      <c r="E82" s="210">
        <f>100*E83/E84</f>
        <v>100</v>
      </c>
      <c r="F82" s="210">
        <f>100*F83/F84</f>
        <v>42.432285824822564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</row>
    <row r="83" spans="1:199" s="18" customFormat="1" ht="20.100000000000001" customHeight="1" x14ac:dyDescent="0.25">
      <c r="A83" s="24"/>
      <c r="B83" s="42" t="s">
        <v>120</v>
      </c>
      <c r="C83" s="379"/>
      <c r="D83" s="49" t="s">
        <v>20</v>
      </c>
      <c r="E83" s="211">
        <f>(-1947795.16)+(-157508.55)</f>
        <v>-2105303.71</v>
      </c>
      <c r="F83" s="211">
        <f>22384928.04+91740028.29+166635682.03+33002586.63+19252388.68+17099392.42+4919284.39+60407672.91</f>
        <v>415441963.38999999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</row>
    <row r="84" spans="1:199" s="18" customFormat="1" ht="31.5" customHeight="1" x14ac:dyDescent="0.25">
      <c r="A84" s="23"/>
      <c r="B84" s="42" t="s">
        <v>121</v>
      </c>
      <c r="C84" s="347"/>
      <c r="D84" s="50" t="s">
        <v>20</v>
      </c>
      <c r="E84" s="212">
        <f>(-1947795.16)+(-157508.55)</f>
        <v>-2105303.71</v>
      </c>
      <c r="F84" s="212">
        <f>23120770+91740028.29+171253875.9+38815667.38+19252388.68+318934699.59+7141112.71+109259838.55+199552049.15</f>
        <v>979070430.24999988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</row>
    <row r="85" spans="1:199" s="18" customFormat="1" ht="33.75" customHeight="1" x14ac:dyDescent="0.25">
      <c r="A85" s="34" t="s">
        <v>283</v>
      </c>
      <c r="B85" s="42" t="s">
        <v>355</v>
      </c>
      <c r="C85" s="342" t="s">
        <v>247</v>
      </c>
      <c r="D85" s="50"/>
      <c r="E85" s="138" t="s">
        <v>185</v>
      </c>
      <c r="F85" s="213" t="s">
        <v>185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</row>
    <row r="86" spans="1:199" s="18" customFormat="1" ht="20.100000000000001" customHeight="1" x14ac:dyDescent="0.25">
      <c r="A86" s="121"/>
      <c r="B86" s="114" t="s">
        <v>361</v>
      </c>
      <c r="C86" s="343"/>
      <c r="D86" s="50" t="s">
        <v>19</v>
      </c>
      <c r="E86" s="214">
        <v>0</v>
      </c>
      <c r="F86" s="215">
        <v>0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</row>
    <row r="87" spans="1:199" s="18" customFormat="1" ht="35.1" customHeight="1" x14ac:dyDescent="0.25">
      <c r="A87" s="24"/>
      <c r="B87" s="42" t="s">
        <v>114</v>
      </c>
      <c r="C87" s="379"/>
      <c r="D87" s="50" t="s">
        <v>20</v>
      </c>
      <c r="E87" s="138">
        <v>0</v>
      </c>
      <c r="F87" s="213">
        <v>0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</row>
    <row r="88" spans="1:199" s="18" customFormat="1" ht="35.1" customHeight="1" x14ac:dyDescent="0.25">
      <c r="A88" s="23"/>
      <c r="B88" s="42" t="s">
        <v>115</v>
      </c>
      <c r="C88" s="347"/>
      <c r="D88" s="50" t="s">
        <v>20</v>
      </c>
      <c r="E88" s="138">
        <v>0</v>
      </c>
      <c r="F88" s="213">
        <v>0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</row>
    <row r="89" spans="1:199" s="19" customFormat="1" ht="20.100000000000001" customHeight="1" x14ac:dyDescent="0.25">
      <c r="A89" s="378" t="s">
        <v>116</v>
      </c>
      <c r="B89" s="294"/>
      <c r="C89" s="294"/>
      <c r="D89" s="294"/>
      <c r="E89" s="294"/>
      <c r="F89" s="294"/>
    </row>
    <row r="90" spans="1:199" ht="35.1" customHeight="1" x14ac:dyDescent="0.25">
      <c r="A90" s="76" t="s">
        <v>284</v>
      </c>
      <c r="B90" s="42" t="s">
        <v>356</v>
      </c>
      <c r="C90" s="320" t="s">
        <v>118</v>
      </c>
      <c r="D90" s="49"/>
      <c r="E90" s="180" t="s">
        <v>185</v>
      </c>
      <c r="F90" s="209" t="s">
        <v>185</v>
      </c>
    </row>
    <row r="91" spans="1:199" ht="20.100000000000001" customHeight="1" x14ac:dyDescent="0.25">
      <c r="A91" s="61"/>
      <c r="B91" s="114" t="s">
        <v>362</v>
      </c>
      <c r="C91" s="369"/>
      <c r="D91" s="49" t="s">
        <v>19</v>
      </c>
      <c r="E91" s="186">
        <f>100*E92/E93</f>
        <v>100</v>
      </c>
      <c r="F91" s="210">
        <f>100*F92/F93</f>
        <v>73.684210526315795</v>
      </c>
    </row>
    <row r="92" spans="1:199" ht="50.1" customHeight="1" x14ac:dyDescent="0.25">
      <c r="A92" s="21"/>
      <c r="B92" s="43" t="s">
        <v>249</v>
      </c>
      <c r="C92" s="362"/>
      <c r="D92" s="49" t="s">
        <v>119</v>
      </c>
      <c r="E92" s="180">
        <v>4</v>
      </c>
      <c r="F92" s="180">
        <v>14</v>
      </c>
    </row>
    <row r="93" spans="1:199" ht="35.1" customHeight="1" x14ac:dyDescent="0.25">
      <c r="A93" s="177"/>
      <c r="B93" s="42" t="s">
        <v>117</v>
      </c>
      <c r="C93" s="319"/>
      <c r="D93" s="49" t="s">
        <v>119</v>
      </c>
      <c r="E93" s="180">
        <v>4</v>
      </c>
      <c r="F93" s="180">
        <v>19</v>
      </c>
    </row>
    <row r="96" spans="1:199" s="110" customFormat="1" ht="12" x14ac:dyDescent="0.2">
      <c r="A96" s="99" t="s">
        <v>305</v>
      </c>
      <c r="B96" s="108"/>
    </row>
    <row r="97" spans="1:1" s="87" customFormat="1" ht="12" x14ac:dyDescent="0.2">
      <c r="A97" s="194" t="s">
        <v>444</v>
      </c>
    </row>
    <row r="98" spans="1:1" s="87" customFormat="1" ht="12" x14ac:dyDescent="0.2">
      <c r="A98" s="194"/>
    </row>
    <row r="99" spans="1:1" s="87" customFormat="1" ht="12" x14ac:dyDescent="0.2">
      <c r="A99" s="194"/>
    </row>
    <row r="100" spans="1:1" s="87" customFormat="1" ht="12" x14ac:dyDescent="0.2">
      <c r="A100" s="194"/>
    </row>
    <row r="101" spans="1:1" s="87" customFormat="1" ht="12" x14ac:dyDescent="0.2">
      <c r="A101" s="194"/>
    </row>
    <row r="102" spans="1:1" s="87" customFormat="1" ht="12" x14ac:dyDescent="0.2">
      <c r="A102" s="194"/>
    </row>
    <row r="103" spans="1:1" s="87" customFormat="1" ht="12" x14ac:dyDescent="0.2">
      <c r="A103" s="194"/>
    </row>
    <row r="104" spans="1:1" s="87" customFormat="1" ht="12" x14ac:dyDescent="0.2">
      <c r="A104" s="194"/>
    </row>
    <row r="105" spans="1:1" s="87" customFormat="1" ht="12" x14ac:dyDescent="0.2">
      <c r="A105" s="194"/>
    </row>
    <row r="106" spans="1:1" s="87" customFormat="1" ht="12" x14ac:dyDescent="0.2">
      <c r="A106" s="194"/>
    </row>
    <row r="107" spans="1:1" s="87" customFormat="1" ht="12" x14ac:dyDescent="0.2">
      <c r="A107" s="194"/>
    </row>
    <row r="108" spans="1:1" s="87" customFormat="1" ht="12" x14ac:dyDescent="0.2">
      <c r="A108" s="194"/>
    </row>
    <row r="109" spans="1:1" s="87" customFormat="1" ht="12" x14ac:dyDescent="0.2">
      <c r="A109" s="194"/>
    </row>
    <row r="110" spans="1:1" s="87" customFormat="1" ht="12" x14ac:dyDescent="0.2">
      <c r="A110" s="194"/>
    </row>
    <row r="111" spans="1:1" s="87" customFormat="1" ht="12" x14ac:dyDescent="0.2">
      <c r="A111" s="194"/>
    </row>
    <row r="112" spans="1:1" s="87" customFormat="1" ht="12" x14ac:dyDescent="0.2">
      <c r="A112" s="194"/>
    </row>
    <row r="113" spans="1:1" s="87" customFormat="1" ht="12" x14ac:dyDescent="0.2">
      <c r="A113" s="194"/>
    </row>
    <row r="114" spans="1:1" s="87" customFormat="1" ht="12" x14ac:dyDescent="0.2">
      <c r="A114" s="194"/>
    </row>
    <row r="115" spans="1:1" s="87" customFormat="1" ht="12" x14ac:dyDescent="0.2">
      <c r="A115" s="194"/>
    </row>
    <row r="116" spans="1:1" s="87" customFormat="1" ht="12" x14ac:dyDescent="0.2">
      <c r="A116" s="194"/>
    </row>
    <row r="117" spans="1:1" s="87" customFormat="1" ht="12" x14ac:dyDescent="0.2">
      <c r="A117" s="194"/>
    </row>
    <row r="118" spans="1:1" s="87" customFormat="1" ht="12" x14ac:dyDescent="0.2">
      <c r="A118" s="194"/>
    </row>
    <row r="119" spans="1:1" s="87" customFormat="1" ht="12" x14ac:dyDescent="0.2">
      <c r="A119" s="194"/>
    </row>
    <row r="120" spans="1:1" s="87" customFormat="1" ht="12" x14ac:dyDescent="0.2">
      <c r="A120" s="194"/>
    </row>
    <row r="121" spans="1:1" s="87" customFormat="1" ht="12" x14ac:dyDescent="0.2">
      <c r="A121" s="194"/>
    </row>
    <row r="122" spans="1:1" s="87" customFormat="1" ht="12" x14ac:dyDescent="0.2">
      <c r="A122" s="194"/>
    </row>
    <row r="123" spans="1:1" s="87" customFormat="1" ht="12" x14ac:dyDescent="0.2">
      <c r="A123" s="194"/>
    </row>
    <row r="124" spans="1:1" s="87" customFormat="1" ht="12" x14ac:dyDescent="0.2">
      <c r="A124" s="194"/>
    </row>
    <row r="125" spans="1:1" s="87" customFormat="1" ht="12" x14ac:dyDescent="0.2">
      <c r="A125" s="194"/>
    </row>
    <row r="126" spans="1:1" s="87" customFormat="1" ht="12" x14ac:dyDescent="0.2">
      <c r="A126" s="194"/>
    </row>
    <row r="127" spans="1:1" s="87" customFormat="1" ht="12" x14ac:dyDescent="0.2">
      <c r="A127" s="194"/>
    </row>
    <row r="128" spans="1:1" s="87" customFormat="1" ht="12" x14ac:dyDescent="0.2">
      <c r="A128" s="194"/>
    </row>
    <row r="129" spans="1:1" s="87" customFormat="1" ht="12" x14ac:dyDescent="0.2">
      <c r="A129" s="194"/>
    </row>
    <row r="130" spans="1:1" s="87" customFormat="1" ht="12" x14ac:dyDescent="0.2">
      <c r="A130" s="194"/>
    </row>
    <row r="131" spans="1:1" s="87" customFormat="1" ht="12" x14ac:dyDescent="0.2">
      <c r="A131" s="194"/>
    </row>
    <row r="132" spans="1:1" s="87" customFormat="1" ht="12" x14ac:dyDescent="0.2">
      <c r="A132" s="194"/>
    </row>
    <row r="133" spans="1:1" s="87" customFormat="1" ht="12" x14ac:dyDescent="0.2">
      <c r="A133" s="194"/>
    </row>
    <row r="134" spans="1:1" s="87" customFormat="1" ht="12" x14ac:dyDescent="0.2">
      <c r="A134" s="194"/>
    </row>
    <row r="135" spans="1:1" s="87" customFormat="1" ht="12" x14ac:dyDescent="0.2">
      <c r="A135" s="194"/>
    </row>
    <row r="136" spans="1:1" s="87" customFormat="1" ht="12" x14ac:dyDescent="0.2">
      <c r="A136" s="194"/>
    </row>
    <row r="137" spans="1:1" s="87" customFormat="1" ht="12" x14ac:dyDescent="0.2">
      <c r="A137" s="194"/>
    </row>
    <row r="138" spans="1:1" s="87" customFormat="1" ht="12" x14ac:dyDescent="0.2">
      <c r="A138" s="194"/>
    </row>
    <row r="139" spans="1:1" s="87" customFormat="1" ht="12" x14ac:dyDescent="0.2">
      <c r="A139" s="194"/>
    </row>
    <row r="140" spans="1:1" s="87" customFormat="1" ht="12" x14ac:dyDescent="0.2">
      <c r="A140" s="194"/>
    </row>
    <row r="141" spans="1:1" s="87" customFormat="1" ht="12" x14ac:dyDescent="0.2">
      <c r="A141" s="194"/>
    </row>
    <row r="142" spans="1:1" s="87" customFormat="1" ht="12" x14ac:dyDescent="0.2">
      <c r="A142" s="194"/>
    </row>
    <row r="143" spans="1:1" s="87" customFormat="1" ht="12" x14ac:dyDescent="0.2">
      <c r="A143" s="194"/>
    </row>
    <row r="144" spans="1:1" s="87" customFormat="1" ht="12" x14ac:dyDescent="0.2">
      <c r="A144" s="194"/>
    </row>
    <row r="145" spans="1:1" s="87" customFormat="1" ht="12" x14ac:dyDescent="0.2">
      <c r="A145" s="194"/>
    </row>
    <row r="146" spans="1:1" s="87" customFormat="1" ht="12" x14ac:dyDescent="0.2">
      <c r="A146" s="194"/>
    </row>
    <row r="147" spans="1:1" s="87" customFormat="1" ht="12" x14ac:dyDescent="0.2">
      <c r="A147" s="194"/>
    </row>
    <row r="148" spans="1:1" s="87" customFormat="1" ht="12" x14ac:dyDescent="0.2">
      <c r="A148" s="194"/>
    </row>
    <row r="149" spans="1:1" s="87" customFormat="1" ht="12" x14ac:dyDescent="0.2">
      <c r="A149" s="194"/>
    </row>
    <row r="150" spans="1:1" s="87" customFormat="1" ht="12" x14ac:dyDescent="0.2">
      <c r="A150" s="194"/>
    </row>
    <row r="151" spans="1:1" s="87" customFormat="1" ht="12" x14ac:dyDescent="0.2">
      <c r="A151" s="194"/>
    </row>
    <row r="152" spans="1:1" s="87" customFormat="1" ht="12" x14ac:dyDescent="0.2">
      <c r="A152" s="194"/>
    </row>
    <row r="153" spans="1:1" s="87" customFormat="1" ht="12" x14ac:dyDescent="0.2">
      <c r="A153" s="194"/>
    </row>
    <row r="154" spans="1:1" s="87" customFormat="1" ht="12" x14ac:dyDescent="0.2">
      <c r="A154" s="194"/>
    </row>
    <row r="155" spans="1:1" s="87" customFormat="1" ht="12" x14ac:dyDescent="0.2">
      <c r="A155" s="194"/>
    </row>
    <row r="156" spans="1:1" s="87" customFormat="1" ht="12" x14ac:dyDescent="0.2">
      <c r="A156" s="194"/>
    </row>
    <row r="157" spans="1:1" s="87" customFormat="1" ht="12" x14ac:dyDescent="0.2">
      <c r="A157" s="194"/>
    </row>
    <row r="158" spans="1:1" s="87" customFormat="1" ht="12" x14ac:dyDescent="0.2">
      <c r="A158" s="194"/>
    </row>
    <row r="159" spans="1:1" s="87" customFormat="1" ht="12" x14ac:dyDescent="0.2">
      <c r="A159" s="194"/>
    </row>
    <row r="160" spans="1:1" s="87" customFormat="1" ht="12" x14ac:dyDescent="0.2">
      <c r="A160" s="194"/>
    </row>
    <row r="161" spans="1:1" s="87" customFormat="1" ht="12" x14ac:dyDescent="0.2">
      <c r="A161" s="194"/>
    </row>
    <row r="162" spans="1:1" s="87" customFormat="1" ht="12" x14ac:dyDescent="0.2">
      <c r="A162" s="194"/>
    </row>
    <row r="163" spans="1:1" s="87" customFormat="1" ht="12" x14ac:dyDescent="0.2">
      <c r="A163" s="194"/>
    </row>
    <row r="164" spans="1:1" s="87" customFormat="1" ht="12" x14ac:dyDescent="0.2">
      <c r="A164" s="194"/>
    </row>
    <row r="165" spans="1:1" s="87" customFormat="1" ht="12" x14ac:dyDescent="0.2">
      <c r="A165" s="194"/>
    </row>
    <row r="166" spans="1:1" s="87" customFormat="1" ht="12" x14ac:dyDescent="0.2">
      <c r="A166" s="194"/>
    </row>
    <row r="167" spans="1:1" s="87" customFormat="1" ht="12" x14ac:dyDescent="0.2">
      <c r="A167" s="194"/>
    </row>
    <row r="168" spans="1:1" s="87" customFormat="1" ht="12" x14ac:dyDescent="0.2">
      <c r="A168" s="194"/>
    </row>
    <row r="169" spans="1:1" s="87" customFormat="1" ht="12" x14ac:dyDescent="0.2">
      <c r="A169" s="194"/>
    </row>
    <row r="170" spans="1:1" s="87" customFormat="1" ht="12" x14ac:dyDescent="0.2">
      <c r="A170" s="194"/>
    </row>
    <row r="171" spans="1:1" s="87" customFormat="1" ht="12" x14ac:dyDescent="0.2">
      <c r="A171" s="194"/>
    </row>
    <row r="172" spans="1:1" s="87" customFormat="1" ht="12" x14ac:dyDescent="0.2">
      <c r="A172" s="194"/>
    </row>
    <row r="173" spans="1:1" s="87" customFormat="1" ht="12" x14ac:dyDescent="0.2">
      <c r="A173" s="194"/>
    </row>
    <row r="174" spans="1:1" s="87" customFormat="1" ht="12" x14ac:dyDescent="0.2">
      <c r="A174" s="194"/>
    </row>
    <row r="175" spans="1:1" s="87" customFormat="1" ht="12" x14ac:dyDescent="0.2">
      <c r="A175" s="194"/>
    </row>
    <row r="176" spans="1:1" s="87" customFormat="1" ht="12" x14ac:dyDescent="0.2">
      <c r="A176" s="194"/>
    </row>
    <row r="177" spans="1:1" s="87" customFormat="1" ht="12" x14ac:dyDescent="0.2">
      <c r="A177" s="194"/>
    </row>
    <row r="178" spans="1:1" s="87" customFormat="1" ht="12" x14ac:dyDescent="0.2">
      <c r="A178" s="194"/>
    </row>
    <row r="179" spans="1:1" s="87" customFormat="1" ht="12" x14ac:dyDescent="0.2">
      <c r="A179" s="194"/>
    </row>
    <row r="180" spans="1:1" s="87" customFormat="1" ht="12" x14ac:dyDescent="0.2">
      <c r="A180" s="194"/>
    </row>
    <row r="181" spans="1:1" s="87" customFormat="1" ht="12" x14ac:dyDescent="0.2">
      <c r="A181" s="194"/>
    </row>
    <row r="182" spans="1:1" s="87" customFormat="1" ht="12" x14ac:dyDescent="0.2">
      <c r="A182" s="194"/>
    </row>
    <row r="183" spans="1:1" s="87" customFormat="1" ht="12" x14ac:dyDescent="0.2">
      <c r="A183" s="194"/>
    </row>
    <row r="184" spans="1:1" s="87" customFormat="1" ht="12" x14ac:dyDescent="0.2">
      <c r="A184" s="194"/>
    </row>
    <row r="185" spans="1:1" s="87" customFormat="1" ht="12" x14ac:dyDescent="0.2">
      <c r="A185" s="194"/>
    </row>
    <row r="186" spans="1:1" s="87" customFormat="1" ht="12" x14ac:dyDescent="0.2">
      <c r="A186" s="194"/>
    </row>
    <row r="187" spans="1:1" s="87" customFormat="1" ht="12" x14ac:dyDescent="0.2">
      <c r="A187" s="194"/>
    </row>
    <row r="188" spans="1:1" s="87" customFormat="1" ht="12" x14ac:dyDescent="0.2">
      <c r="A188" s="194"/>
    </row>
    <row r="189" spans="1:1" s="87" customFormat="1" ht="12" x14ac:dyDescent="0.2">
      <c r="A189" s="194"/>
    </row>
    <row r="190" spans="1:1" s="87" customFormat="1" ht="12" x14ac:dyDescent="0.2">
      <c r="A190" s="194"/>
    </row>
    <row r="191" spans="1:1" s="87" customFormat="1" ht="12" x14ac:dyDescent="0.2">
      <c r="A191" s="194"/>
    </row>
    <row r="192" spans="1:1" s="87" customFormat="1" ht="12" x14ac:dyDescent="0.2">
      <c r="A192" s="194"/>
    </row>
    <row r="193" spans="1:1" s="87" customFormat="1" ht="12" x14ac:dyDescent="0.2">
      <c r="A193" s="194"/>
    </row>
    <row r="194" spans="1:1" s="87" customFormat="1" ht="12" x14ac:dyDescent="0.2">
      <c r="A194" s="194"/>
    </row>
    <row r="195" spans="1:1" s="87" customFormat="1" ht="12" x14ac:dyDescent="0.2">
      <c r="A195" s="194"/>
    </row>
    <row r="196" spans="1:1" s="87" customFormat="1" ht="12" x14ac:dyDescent="0.2">
      <c r="A196" s="194"/>
    </row>
    <row r="197" spans="1:1" s="87" customFormat="1" ht="12" x14ac:dyDescent="0.2">
      <c r="A197" s="194"/>
    </row>
    <row r="198" spans="1:1" s="87" customFormat="1" ht="12" x14ac:dyDescent="0.2">
      <c r="A198" s="194"/>
    </row>
    <row r="199" spans="1:1" s="87" customFormat="1" ht="12" x14ac:dyDescent="0.2">
      <c r="A199" s="194"/>
    </row>
    <row r="200" spans="1:1" s="87" customFormat="1" ht="12" x14ac:dyDescent="0.2">
      <c r="A200" s="194"/>
    </row>
    <row r="201" spans="1:1" s="87" customFormat="1" ht="12" x14ac:dyDescent="0.2">
      <c r="A201" s="194"/>
    </row>
    <row r="202" spans="1:1" s="87" customFormat="1" ht="12" x14ac:dyDescent="0.2">
      <c r="A202" s="194"/>
    </row>
    <row r="203" spans="1:1" s="87" customFormat="1" ht="12" x14ac:dyDescent="0.2">
      <c r="A203" s="194"/>
    </row>
    <row r="204" spans="1:1" s="87" customFormat="1" ht="12" x14ac:dyDescent="0.2">
      <c r="A204" s="194"/>
    </row>
    <row r="205" spans="1:1" s="87" customFormat="1" ht="12" x14ac:dyDescent="0.2">
      <c r="A205" s="194"/>
    </row>
    <row r="206" spans="1:1" s="87" customFormat="1" ht="12" x14ac:dyDescent="0.2">
      <c r="A206" s="194"/>
    </row>
    <row r="207" spans="1:1" s="87" customFormat="1" ht="12" x14ac:dyDescent="0.2">
      <c r="A207" s="194"/>
    </row>
    <row r="208" spans="1:1" s="87" customFormat="1" ht="12" x14ac:dyDescent="0.2">
      <c r="A208" s="194"/>
    </row>
    <row r="209" spans="1:1" s="87" customFormat="1" ht="12" x14ac:dyDescent="0.2">
      <c r="A209" s="194"/>
    </row>
    <row r="210" spans="1:1" s="87" customFormat="1" ht="12" x14ac:dyDescent="0.2">
      <c r="A210" s="194"/>
    </row>
    <row r="211" spans="1:1" s="87" customFormat="1" ht="12" x14ac:dyDescent="0.2">
      <c r="A211" s="194"/>
    </row>
    <row r="212" spans="1:1" s="87" customFormat="1" ht="12" x14ac:dyDescent="0.2">
      <c r="A212" s="194"/>
    </row>
    <row r="213" spans="1:1" s="87" customFormat="1" ht="12" x14ac:dyDescent="0.2">
      <c r="A213" s="194"/>
    </row>
    <row r="214" spans="1:1" s="87" customFormat="1" ht="12" x14ac:dyDescent="0.2">
      <c r="A214" s="194"/>
    </row>
    <row r="215" spans="1:1" s="87" customFormat="1" ht="12" x14ac:dyDescent="0.2">
      <c r="A215" s="194"/>
    </row>
    <row r="216" spans="1:1" s="87" customFormat="1" ht="12" x14ac:dyDescent="0.2">
      <c r="A216" s="194"/>
    </row>
    <row r="217" spans="1:1" s="87" customFormat="1" ht="12" x14ac:dyDescent="0.2">
      <c r="A217" s="194"/>
    </row>
    <row r="218" spans="1:1" s="87" customFormat="1" ht="12" x14ac:dyDescent="0.2">
      <c r="A218" s="194"/>
    </row>
    <row r="219" spans="1:1" s="87" customFormat="1" ht="12" x14ac:dyDescent="0.2">
      <c r="A219" s="194"/>
    </row>
    <row r="220" spans="1:1" s="87" customFormat="1" ht="12" x14ac:dyDescent="0.2">
      <c r="A220" s="194"/>
    </row>
    <row r="221" spans="1:1" s="87" customFormat="1" ht="12" x14ac:dyDescent="0.2">
      <c r="A221" s="194"/>
    </row>
    <row r="222" spans="1:1" s="87" customFormat="1" ht="12" x14ac:dyDescent="0.2">
      <c r="A222" s="194"/>
    </row>
    <row r="223" spans="1:1" s="87" customFormat="1" ht="12" x14ac:dyDescent="0.2">
      <c r="A223" s="194"/>
    </row>
    <row r="224" spans="1:1" s="87" customFormat="1" ht="12" x14ac:dyDescent="0.2">
      <c r="A224" s="194"/>
    </row>
    <row r="225" spans="1:1" s="87" customFormat="1" ht="12" x14ac:dyDescent="0.2">
      <c r="A225" s="194"/>
    </row>
    <row r="226" spans="1:1" s="87" customFormat="1" ht="12" x14ac:dyDescent="0.2">
      <c r="A226" s="194"/>
    </row>
    <row r="227" spans="1:1" s="87" customFormat="1" ht="12" x14ac:dyDescent="0.2">
      <c r="A227" s="194"/>
    </row>
    <row r="228" spans="1:1" s="87" customFormat="1" ht="12" x14ac:dyDescent="0.2">
      <c r="A228" s="194"/>
    </row>
    <row r="229" spans="1:1" s="87" customFormat="1" ht="12" x14ac:dyDescent="0.2">
      <c r="A229" s="194"/>
    </row>
    <row r="230" spans="1:1" s="87" customFormat="1" ht="12" x14ac:dyDescent="0.2">
      <c r="A230" s="194"/>
    </row>
    <row r="231" spans="1:1" s="87" customFormat="1" ht="12" x14ac:dyDescent="0.2">
      <c r="A231" s="194"/>
    </row>
    <row r="232" spans="1:1" s="87" customFormat="1" ht="12" x14ac:dyDescent="0.2">
      <c r="A232" s="194"/>
    </row>
    <row r="233" spans="1:1" s="87" customFormat="1" ht="12" x14ac:dyDescent="0.2">
      <c r="A233" s="194"/>
    </row>
    <row r="234" spans="1:1" s="87" customFormat="1" ht="12" x14ac:dyDescent="0.2">
      <c r="A234" s="194"/>
    </row>
    <row r="235" spans="1:1" s="87" customFormat="1" ht="12" x14ac:dyDescent="0.2">
      <c r="A235" s="194"/>
    </row>
    <row r="236" spans="1:1" s="87" customFormat="1" ht="12" x14ac:dyDescent="0.2">
      <c r="A236" s="194"/>
    </row>
    <row r="237" spans="1:1" s="87" customFormat="1" ht="12" x14ac:dyDescent="0.2">
      <c r="A237" s="194"/>
    </row>
    <row r="238" spans="1:1" s="87" customFormat="1" ht="12" x14ac:dyDescent="0.2">
      <c r="A238" s="194"/>
    </row>
    <row r="239" spans="1:1" s="87" customFormat="1" ht="12" x14ac:dyDescent="0.2">
      <c r="A239" s="194"/>
    </row>
    <row r="240" spans="1:1" s="87" customFormat="1" ht="12" x14ac:dyDescent="0.2">
      <c r="A240" s="194"/>
    </row>
    <row r="241" spans="1:1" s="87" customFormat="1" ht="12" x14ac:dyDescent="0.2">
      <c r="A241" s="194"/>
    </row>
    <row r="242" spans="1:1" s="87" customFormat="1" ht="12" x14ac:dyDescent="0.2">
      <c r="A242" s="194"/>
    </row>
    <row r="243" spans="1:1" s="87" customFormat="1" ht="12" x14ac:dyDescent="0.2">
      <c r="A243" s="194"/>
    </row>
    <row r="244" spans="1:1" s="87" customFormat="1" ht="12" x14ac:dyDescent="0.2">
      <c r="A244" s="194"/>
    </row>
    <row r="245" spans="1:1" s="87" customFormat="1" ht="12" x14ac:dyDescent="0.2">
      <c r="A245" s="194"/>
    </row>
    <row r="246" spans="1:1" s="87" customFormat="1" ht="12" x14ac:dyDescent="0.2">
      <c r="A246" s="194"/>
    </row>
    <row r="247" spans="1:1" s="87" customFormat="1" ht="12" x14ac:dyDescent="0.2">
      <c r="A247" s="194"/>
    </row>
    <row r="248" spans="1:1" s="87" customFormat="1" ht="12" x14ac:dyDescent="0.2">
      <c r="A248" s="194"/>
    </row>
    <row r="249" spans="1:1" s="87" customFormat="1" ht="12" x14ac:dyDescent="0.2">
      <c r="A249" s="194"/>
    </row>
    <row r="250" spans="1:1" s="87" customFormat="1" ht="12" x14ac:dyDescent="0.2">
      <c r="A250" s="194"/>
    </row>
    <row r="251" spans="1:1" s="87" customFormat="1" ht="12" x14ac:dyDescent="0.2">
      <c r="A251" s="194"/>
    </row>
    <row r="252" spans="1:1" s="87" customFormat="1" ht="12" x14ac:dyDescent="0.2">
      <c r="A252" s="194"/>
    </row>
    <row r="253" spans="1:1" s="87" customFormat="1" ht="12" x14ac:dyDescent="0.2">
      <c r="A253" s="194"/>
    </row>
    <row r="254" spans="1:1" s="87" customFormat="1" ht="12" x14ac:dyDescent="0.2">
      <c r="A254" s="194"/>
    </row>
    <row r="255" spans="1:1" s="87" customFormat="1" ht="12" x14ac:dyDescent="0.2">
      <c r="A255" s="194"/>
    </row>
    <row r="256" spans="1:1" s="87" customFormat="1" ht="12" x14ac:dyDescent="0.2">
      <c r="A256" s="194"/>
    </row>
    <row r="257" spans="1:1" s="87" customFormat="1" ht="12" x14ac:dyDescent="0.2">
      <c r="A257" s="194"/>
    </row>
    <row r="258" spans="1:1" s="87" customFormat="1" ht="12" x14ac:dyDescent="0.2">
      <c r="A258" s="194"/>
    </row>
    <row r="259" spans="1:1" s="87" customFormat="1" ht="12" x14ac:dyDescent="0.2">
      <c r="A259" s="194"/>
    </row>
    <row r="260" spans="1:1" s="87" customFormat="1" ht="12" x14ac:dyDescent="0.2">
      <c r="A260" s="194"/>
    </row>
    <row r="261" spans="1:1" s="87" customFormat="1" ht="12" x14ac:dyDescent="0.2">
      <c r="A261" s="194"/>
    </row>
    <row r="262" spans="1:1" s="87" customFormat="1" ht="12" x14ac:dyDescent="0.2">
      <c r="A262" s="194"/>
    </row>
    <row r="263" spans="1:1" s="87" customFormat="1" ht="12" x14ac:dyDescent="0.2">
      <c r="A263" s="194"/>
    </row>
    <row r="264" spans="1:1" s="87" customFormat="1" ht="12" x14ac:dyDescent="0.2">
      <c r="A264" s="194"/>
    </row>
    <row r="265" spans="1:1" s="87" customFormat="1" ht="12" x14ac:dyDescent="0.2">
      <c r="A265" s="194"/>
    </row>
    <row r="266" spans="1:1" s="87" customFormat="1" ht="12" x14ac:dyDescent="0.2">
      <c r="A266" s="194"/>
    </row>
    <row r="267" spans="1:1" s="87" customFormat="1" ht="12" x14ac:dyDescent="0.2">
      <c r="A267" s="194"/>
    </row>
    <row r="268" spans="1:1" s="87" customFormat="1" ht="12" x14ac:dyDescent="0.2">
      <c r="A268" s="194"/>
    </row>
    <row r="269" spans="1:1" s="87" customFormat="1" ht="12" x14ac:dyDescent="0.2">
      <c r="A269" s="194"/>
    </row>
    <row r="270" spans="1:1" s="87" customFormat="1" ht="12" x14ac:dyDescent="0.2">
      <c r="A270" s="194"/>
    </row>
    <row r="271" spans="1:1" s="87" customFormat="1" ht="12" x14ac:dyDescent="0.2">
      <c r="A271" s="194"/>
    </row>
    <row r="272" spans="1:1" s="87" customFormat="1" ht="12" x14ac:dyDescent="0.2">
      <c r="A272" s="194"/>
    </row>
    <row r="273" spans="1:1" s="87" customFormat="1" ht="12" x14ac:dyDescent="0.2">
      <c r="A273" s="194"/>
    </row>
    <row r="274" spans="1:1" s="87" customFormat="1" ht="12" x14ac:dyDescent="0.2">
      <c r="A274" s="194"/>
    </row>
    <row r="275" spans="1:1" s="87" customFormat="1" ht="12" x14ac:dyDescent="0.2">
      <c r="A275" s="194"/>
    </row>
    <row r="276" spans="1:1" s="87" customFormat="1" ht="12" x14ac:dyDescent="0.2">
      <c r="A276" s="194"/>
    </row>
    <row r="277" spans="1:1" s="87" customFormat="1" ht="12" x14ac:dyDescent="0.2">
      <c r="A277" s="194"/>
    </row>
    <row r="278" spans="1:1" s="87" customFormat="1" ht="12" x14ac:dyDescent="0.2">
      <c r="A278" s="194"/>
    </row>
    <row r="279" spans="1:1" s="87" customFormat="1" ht="12" x14ac:dyDescent="0.2">
      <c r="A279" s="194"/>
    </row>
    <row r="280" spans="1:1" s="87" customFormat="1" ht="12" x14ac:dyDescent="0.2">
      <c r="A280" s="194"/>
    </row>
    <row r="281" spans="1:1" s="87" customFormat="1" ht="12" x14ac:dyDescent="0.2">
      <c r="A281" s="194"/>
    </row>
    <row r="282" spans="1:1" s="87" customFormat="1" ht="12" x14ac:dyDescent="0.2">
      <c r="A282" s="194"/>
    </row>
    <row r="283" spans="1:1" s="87" customFormat="1" ht="12" x14ac:dyDescent="0.2">
      <c r="A283" s="194"/>
    </row>
    <row r="284" spans="1:1" s="87" customFormat="1" ht="12" x14ac:dyDescent="0.2">
      <c r="A284" s="194"/>
    </row>
    <row r="285" spans="1:1" s="87" customFormat="1" ht="12" x14ac:dyDescent="0.2">
      <c r="A285" s="194"/>
    </row>
    <row r="286" spans="1:1" s="87" customFormat="1" ht="12" x14ac:dyDescent="0.2">
      <c r="A286" s="194"/>
    </row>
    <row r="287" spans="1:1" s="87" customFormat="1" ht="12" x14ac:dyDescent="0.2">
      <c r="A287" s="194"/>
    </row>
    <row r="288" spans="1:1" s="87" customFormat="1" ht="12" x14ac:dyDescent="0.2">
      <c r="A288" s="194"/>
    </row>
    <row r="289" spans="1:1" s="87" customFormat="1" ht="12" x14ac:dyDescent="0.2">
      <c r="A289" s="194"/>
    </row>
    <row r="290" spans="1:1" s="87" customFormat="1" ht="12" x14ac:dyDescent="0.2">
      <c r="A290" s="194"/>
    </row>
    <row r="291" spans="1:1" s="87" customFormat="1" ht="12" x14ac:dyDescent="0.2">
      <c r="A291" s="194"/>
    </row>
    <row r="292" spans="1:1" s="87" customFormat="1" ht="12" x14ac:dyDescent="0.2">
      <c r="A292" s="194"/>
    </row>
    <row r="293" spans="1:1" s="87" customFormat="1" ht="12" x14ac:dyDescent="0.2">
      <c r="A293" s="194"/>
    </row>
    <row r="294" spans="1:1" s="87" customFormat="1" ht="12" x14ac:dyDescent="0.2">
      <c r="A294" s="194"/>
    </row>
    <row r="295" spans="1:1" s="87" customFormat="1" ht="12" x14ac:dyDescent="0.2">
      <c r="A295" s="194"/>
    </row>
    <row r="296" spans="1:1" s="87" customFormat="1" ht="12" x14ac:dyDescent="0.2">
      <c r="A296" s="194"/>
    </row>
    <row r="297" spans="1:1" s="87" customFormat="1" ht="12" x14ac:dyDescent="0.2">
      <c r="A297" s="194"/>
    </row>
    <row r="298" spans="1:1" s="87" customFormat="1" ht="12" x14ac:dyDescent="0.2">
      <c r="A298" s="194"/>
    </row>
    <row r="299" spans="1:1" s="87" customFormat="1" ht="12" x14ac:dyDescent="0.2">
      <c r="A299" s="194"/>
    </row>
    <row r="300" spans="1:1" s="87" customFormat="1" ht="12" x14ac:dyDescent="0.2">
      <c r="A300" s="194"/>
    </row>
    <row r="301" spans="1:1" s="87" customFormat="1" ht="12" x14ac:dyDescent="0.2">
      <c r="A301" s="194"/>
    </row>
    <row r="302" spans="1:1" s="87" customFormat="1" ht="12" x14ac:dyDescent="0.2">
      <c r="A302" s="194"/>
    </row>
    <row r="303" spans="1:1" s="87" customFormat="1" ht="12" x14ac:dyDescent="0.2">
      <c r="A303" s="194"/>
    </row>
    <row r="304" spans="1:1" s="87" customFormat="1" ht="12" x14ac:dyDescent="0.2">
      <c r="A304" s="194"/>
    </row>
    <row r="305" spans="1:1" s="87" customFormat="1" ht="12" x14ac:dyDescent="0.2">
      <c r="A305" s="194"/>
    </row>
    <row r="306" spans="1:1" s="87" customFormat="1" ht="12" x14ac:dyDescent="0.2">
      <c r="A306" s="194"/>
    </row>
    <row r="307" spans="1:1" s="87" customFormat="1" ht="12" x14ac:dyDescent="0.2">
      <c r="A307" s="194"/>
    </row>
    <row r="308" spans="1:1" s="87" customFormat="1" ht="12" x14ac:dyDescent="0.2">
      <c r="A308" s="194"/>
    </row>
    <row r="309" spans="1:1" s="87" customFormat="1" ht="12" x14ac:dyDescent="0.2">
      <c r="A309" s="194"/>
    </row>
    <row r="310" spans="1:1" s="87" customFormat="1" ht="12" x14ac:dyDescent="0.2">
      <c r="A310" s="194"/>
    </row>
    <row r="311" spans="1:1" s="87" customFormat="1" ht="12" x14ac:dyDescent="0.2">
      <c r="A311" s="194"/>
    </row>
    <row r="312" spans="1:1" s="87" customFormat="1" ht="12" x14ac:dyDescent="0.2">
      <c r="A312" s="194"/>
    </row>
    <row r="313" spans="1:1" s="87" customFormat="1" ht="12" x14ac:dyDescent="0.2">
      <c r="A313" s="194"/>
    </row>
    <row r="314" spans="1:1" s="87" customFormat="1" ht="12" x14ac:dyDescent="0.2">
      <c r="A314" s="194"/>
    </row>
    <row r="315" spans="1:1" s="87" customFormat="1" ht="12" x14ac:dyDescent="0.2">
      <c r="A315" s="194"/>
    </row>
    <row r="316" spans="1:1" s="87" customFormat="1" ht="12" x14ac:dyDescent="0.2">
      <c r="A316" s="194"/>
    </row>
    <row r="317" spans="1:1" s="87" customFormat="1" ht="12" x14ac:dyDescent="0.2">
      <c r="A317" s="194"/>
    </row>
    <row r="318" spans="1:1" s="87" customFormat="1" ht="12" x14ac:dyDescent="0.2">
      <c r="A318" s="194"/>
    </row>
    <row r="319" spans="1:1" s="87" customFormat="1" ht="12" x14ac:dyDescent="0.2">
      <c r="A319" s="194"/>
    </row>
    <row r="320" spans="1:1" s="87" customFormat="1" ht="12" x14ac:dyDescent="0.2">
      <c r="A320" s="194"/>
    </row>
    <row r="321" spans="1:1" s="87" customFormat="1" ht="12" x14ac:dyDescent="0.2">
      <c r="A321" s="194"/>
    </row>
    <row r="322" spans="1:1" s="87" customFormat="1" ht="12" x14ac:dyDescent="0.2">
      <c r="A322" s="194"/>
    </row>
    <row r="323" spans="1:1" s="87" customFormat="1" ht="12" x14ac:dyDescent="0.2">
      <c r="A323" s="194"/>
    </row>
    <row r="324" spans="1:1" s="87" customFormat="1" ht="12" x14ac:dyDescent="0.2">
      <c r="A324" s="194"/>
    </row>
    <row r="325" spans="1:1" s="87" customFormat="1" ht="12" x14ac:dyDescent="0.2">
      <c r="A325" s="194"/>
    </row>
    <row r="326" spans="1:1" s="87" customFormat="1" ht="12" x14ac:dyDescent="0.2">
      <c r="A326" s="194"/>
    </row>
    <row r="327" spans="1:1" s="87" customFormat="1" ht="12" x14ac:dyDescent="0.2">
      <c r="A327" s="194"/>
    </row>
    <row r="328" spans="1:1" s="87" customFormat="1" ht="12" x14ac:dyDescent="0.2">
      <c r="A328" s="194"/>
    </row>
    <row r="329" spans="1:1" s="87" customFormat="1" ht="12" x14ac:dyDescent="0.2">
      <c r="A329" s="194"/>
    </row>
    <row r="330" spans="1:1" s="87" customFormat="1" ht="12" x14ac:dyDescent="0.2">
      <c r="A330" s="194"/>
    </row>
    <row r="331" spans="1:1" s="87" customFormat="1" ht="12" x14ac:dyDescent="0.2">
      <c r="A331" s="194"/>
    </row>
    <row r="332" spans="1:1" s="87" customFormat="1" ht="12" x14ac:dyDescent="0.2">
      <c r="A332" s="194"/>
    </row>
    <row r="333" spans="1:1" s="87" customFormat="1" ht="12" x14ac:dyDescent="0.2">
      <c r="A333" s="194"/>
    </row>
    <row r="334" spans="1:1" s="87" customFormat="1" ht="12" x14ac:dyDescent="0.2">
      <c r="A334" s="194"/>
    </row>
    <row r="335" spans="1:1" s="87" customFormat="1" ht="12" x14ac:dyDescent="0.2">
      <c r="A335" s="194"/>
    </row>
    <row r="336" spans="1:1" s="87" customFormat="1" ht="12" x14ac:dyDescent="0.2">
      <c r="A336" s="194"/>
    </row>
    <row r="337" spans="1:1" s="87" customFormat="1" ht="12" x14ac:dyDescent="0.2">
      <c r="A337" s="194"/>
    </row>
    <row r="338" spans="1:1" s="87" customFormat="1" ht="12" x14ac:dyDescent="0.2">
      <c r="A338" s="194"/>
    </row>
    <row r="339" spans="1:1" s="87" customFormat="1" ht="12" x14ac:dyDescent="0.2">
      <c r="A339" s="194"/>
    </row>
    <row r="340" spans="1:1" s="87" customFormat="1" ht="12" x14ac:dyDescent="0.2">
      <c r="A340" s="194"/>
    </row>
    <row r="341" spans="1:1" s="87" customFormat="1" ht="12" x14ac:dyDescent="0.2">
      <c r="A341" s="194"/>
    </row>
    <row r="342" spans="1:1" s="87" customFormat="1" ht="12" x14ac:dyDescent="0.2">
      <c r="A342" s="194"/>
    </row>
    <row r="343" spans="1:1" s="87" customFormat="1" ht="12" x14ac:dyDescent="0.2">
      <c r="A343" s="194"/>
    </row>
    <row r="344" spans="1:1" s="87" customFormat="1" ht="12" x14ac:dyDescent="0.2">
      <c r="A344" s="194"/>
    </row>
    <row r="345" spans="1:1" s="87" customFormat="1" ht="12" x14ac:dyDescent="0.2">
      <c r="A345" s="194"/>
    </row>
    <row r="346" spans="1:1" s="87" customFormat="1" ht="12" x14ac:dyDescent="0.2">
      <c r="A346" s="194"/>
    </row>
    <row r="347" spans="1:1" s="87" customFormat="1" ht="12" x14ac:dyDescent="0.2">
      <c r="A347" s="194"/>
    </row>
    <row r="348" spans="1:1" s="87" customFormat="1" ht="12" x14ac:dyDescent="0.2">
      <c r="A348" s="194"/>
    </row>
    <row r="349" spans="1:1" s="87" customFormat="1" ht="12" x14ac:dyDescent="0.2">
      <c r="A349" s="194"/>
    </row>
    <row r="350" spans="1:1" s="87" customFormat="1" ht="12" x14ac:dyDescent="0.2">
      <c r="A350" s="194"/>
    </row>
    <row r="351" spans="1:1" s="87" customFormat="1" ht="12" x14ac:dyDescent="0.2">
      <c r="A351" s="194"/>
    </row>
    <row r="352" spans="1:1" s="87" customFormat="1" ht="12" x14ac:dyDescent="0.2">
      <c r="A352" s="194"/>
    </row>
    <row r="353" spans="1:1" s="87" customFormat="1" ht="12" x14ac:dyDescent="0.2">
      <c r="A353" s="194"/>
    </row>
    <row r="354" spans="1:1" s="87" customFormat="1" ht="12" x14ac:dyDescent="0.2">
      <c r="A354" s="194"/>
    </row>
    <row r="355" spans="1:1" s="87" customFormat="1" ht="12" x14ac:dyDescent="0.2">
      <c r="A355" s="194"/>
    </row>
    <row r="356" spans="1:1" s="87" customFormat="1" ht="12" x14ac:dyDescent="0.2">
      <c r="A356" s="194"/>
    </row>
    <row r="357" spans="1:1" s="87" customFormat="1" ht="12" x14ac:dyDescent="0.2">
      <c r="A357" s="194"/>
    </row>
    <row r="358" spans="1:1" s="87" customFormat="1" ht="12" x14ac:dyDescent="0.2">
      <c r="A358" s="194"/>
    </row>
    <row r="359" spans="1:1" s="87" customFormat="1" ht="12" x14ac:dyDescent="0.2">
      <c r="A359" s="194"/>
    </row>
    <row r="360" spans="1:1" s="87" customFormat="1" ht="12" x14ac:dyDescent="0.2">
      <c r="A360" s="194"/>
    </row>
    <row r="361" spans="1:1" s="87" customFormat="1" ht="12" x14ac:dyDescent="0.2">
      <c r="A361" s="194"/>
    </row>
    <row r="362" spans="1:1" s="87" customFormat="1" ht="12" x14ac:dyDescent="0.2">
      <c r="A362" s="194"/>
    </row>
    <row r="363" spans="1:1" s="87" customFormat="1" ht="12" x14ac:dyDescent="0.2">
      <c r="A363" s="194"/>
    </row>
    <row r="364" spans="1:1" s="87" customFormat="1" ht="12" x14ac:dyDescent="0.2">
      <c r="A364" s="194"/>
    </row>
    <row r="365" spans="1:1" s="87" customFormat="1" ht="12" x14ac:dyDescent="0.2">
      <c r="A365" s="194"/>
    </row>
    <row r="366" spans="1:1" s="87" customFormat="1" ht="12" x14ac:dyDescent="0.2">
      <c r="A366" s="194"/>
    </row>
    <row r="367" spans="1:1" s="87" customFormat="1" ht="12" x14ac:dyDescent="0.2">
      <c r="A367" s="194"/>
    </row>
    <row r="368" spans="1:1" s="87" customFormat="1" ht="12" x14ac:dyDescent="0.2">
      <c r="A368" s="194"/>
    </row>
    <row r="369" spans="1:1" s="87" customFormat="1" ht="12" x14ac:dyDescent="0.2">
      <c r="A369" s="194"/>
    </row>
    <row r="370" spans="1:1" s="87" customFormat="1" ht="12" x14ac:dyDescent="0.2">
      <c r="A370" s="194"/>
    </row>
    <row r="371" spans="1:1" s="87" customFormat="1" ht="12" x14ac:dyDescent="0.2">
      <c r="A371" s="194"/>
    </row>
    <row r="372" spans="1:1" s="87" customFormat="1" ht="12" x14ac:dyDescent="0.2">
      <c r="A372" s="194"/>
    </row>
    <row r="373" spans="1:1" s="87" customFormat="1" ht="12" x14ac:dyDescent="0.2">
      <c r="A373" s="194"/>
    </row>
    <row r="374" spans="1:1" s="87" customFormat="1" ht="12" x14ac:dyDescent="0.2">
      <c r="A374" s="194"/>
    </row>
    <row r="375" spans="1:1" s="87" customFormat="1" ht="12" x14ac:dyDescent="0.2">
      <c r="A375" s="194"/>
    </row>
    <row r="376" spans="1:1" s="87" customFormat="1" ht="12" x14ac:dyDescent="0.2">
      <c r="A376" s="194"/>
    </row>
    <row r="377" spans="1:1" s="87" customFormat="1" ht="12" x14ac:dyDescent="0.2">
      <c r="A377" s="194"/>
    </row>
    <row r="378" spans="1:1" s="87" customFormat="1" ht="12" x14ac:dyDescent="0.2">
      <c r="A378" s="194"/>
    </row>
    <row r="379" spans="1:1" s="87" customFormat="1" ht="12" x14ac:dyDescent="0.2">
      <c r="A379" s="194"/>
    </row>
    <row r="380" spans="1:1" s="87" customFormat="1" ht="12" x14ac:dyDescent="0.2">
      <c r="A380" s="194"/>
    </row>
    <row r="381" spans="1:1" s="87" customFormat="1" ht="12" x14ac:dyDescent="0.2">
      <c r="A381" s="194"/>
    </row>
    <row r="382" spans="1:1" s="87" customFormat="1" ht="12" x14ac:dyDescent="0.2">
      <c r="A382" s="194"/>
    </row>
    <row r="383" spans="1:1" s="87" customFormat="1" ht="12" x14ac:dyDescent="0.2">
      <c r="A383" s="194"/>
    </row>
    <row r="384" spans="1:1" s="87" customFormat="1" ht="12" x14ac:dyDescent="0.2">
      <c r="A384" s="194"/>
    </row>
    <row r="385" spans="1:1" s="87" customFormat="1" ht="12" x14ac:dyDescent="0.2">
      <c r="A385" s="194"/>
    </row>
    <row r="386" spans="1:1" s="87" customFormat="1" ht="12" x14ac:dyDescent="0.2">
      <c r="A386" s="194"/>
    </row>
    <row r="387" spans="1:1" s="87" customFormat="1" ht="12" x14ac:dyDescent="0.2">
      <c r="A387" s="194"/>
    </row>
    <row r="388" spans="1:1" s="87" customFormat="1" ht="12" x14ac:dyDescent="0.2">
      <c r="A388" s="194"/>
    </row>
    <row r="389" spans="1:1" s="87" customFormat="1" ht="12" x14ac:dyDescent="0.2">
      <c r="A389" s="194"/>
    </row>
    <row r="390" spans="1:1" s="87" customFormat="1" ht="12" x14ac:dyDescent="0.2">
      <c r="A390" s="194"/>
    </row>
    <row r="391" spans="1:1" s="87" customFormat="1" ht="12" x14ac:dyDescent="0.2">
      <c r="A391" s="194"/>
    </row>
    <row r="392" spans="1:1" s="87" customFormat="1" ht="12" x14ac:dyDescent="0.2">
      <c r="A392" s="194"/>
    </row>
    <row r="393" spans="1:1" s="87" customFormat="1" ht="12" x14ac:dyDescent="0.2">
      <c r="A393" s="194"/>
    </row>
    <row r="394" spans="1:1" s="87" customFormat="1" ht="12" x14ac:dyDescent="0.2">
      <c r="A394" s="194"/>
    </row>
    <row r="395" spans="1:1" s="87" customFormat="1" ht="12" x14ac:dyDescent="0.2">
      <c r="A395" s="194"/>
    </row>
    <row r="396" spans="1:1" s="87" customFormat="1" ht="12" x14ac:dyDescent="0.2">
      <c r="A396" s="194"/>
    </row>
    <row r="397" spans="1:1" s="87" customFormat="1" ht="12" x14ac:dyDescent="0.2">
      <c r="A397" s="194"/>
    </row>
    <row r="398" spans="1:1" s="87" customFormat="1" ht="12" x14ac:dyDescent="0.2">
      <c r="A398" s="194"/>
    </row>
    <row r="399" spans="1:1" s="87" customFormat="1" ht="12" x14ac:dyDescent="0.2">
      <c r="A399" s="194"/>
    </row>
    <row r="400" spans="1:1" s="87" customFormat="1" ht="12" x14ac:dyDescent="0.2">
      <c r="A400" s="194"/>
    </row>
    <row r="401" spans="1:1" s="87" customFormat="1" ht="12" x14ac:dyDescent="0.2">
      <c r="A401" s="194"/>
    </row>
    <row r="402" spans="1:1" s="87" customFormat="1" ht="12" x14ac:dyDescent="0.2">
      <c r="A402" s="194"/>
    </row>
    <row r="403" spans="1:1" s="87" customFormat="1" ht="12" x14ac:dyDescent="0.2">
      <c r="A403" s="194"/>
    </row>
    <row r="404" spans="1:1" s="87" customFormat="1" ht="12" x14ac:dyDescent="0.2">
      <c r="A404" s="194"/>
    </row>
    <row r="405" spans="1:1" s="87" customFormat="1" ht="12" x14ac:dyDescent="0.2">
      <c r="A405" s="194"/>
    </row>
    <row r="406" spans="1:1" s="87" customFormat="1" ht="12" x14ac:dyDescent="0.2">
      <c r="A406" s="194"/>
    </row>
    <row r="407" spans="1:1" s="87" customFormat="1" ht="12" x14ac:dyDescent="0.2">
      <c r="A407" s="194"/>
    </row>
    <row r="408" spans="1:1" s="87" customFormat="1" ht="12" x14ac:dyDescent="0.2">
      <c r="A408" s="194"/>
    </row>
    <row r="409" spans="1:1" s="87" customFormat="1" ht="12" x14ac:dyDescent="0.2">
      <c r="A409" s="194"/>
    </row>
    <row r="410" spans="1:1" s="87" customFormat="1" ht="12" x14ac:dyDescent="0.2">
      <c r="A410" s="194"/>
    </row>
    <row r="411" spans="1:1" s="87" customFormat="1" ht="12" x14ac:dyDescent="0.2">
      <c r="A411" s="194"/>
    </row>
    <row r="412" spans="1:1" s="87" customFormat="1" ht="12" x14ac:dyDescent="0.2">
      <c r="A412" s="194"/>
    </row>
    <row r="413" spans="1:1" s="87" customFormat="1" ht="12" x14ac:dyDescent="0.2">
      <c r="A413" s="194"/>
    </row>
    <row r="414" spans="1:1" s="87" customFormat="1" ht="12" x14ac:dyDescent="0.2">
      <c r="A414" s="194"/>
    </row>
    <row r="415" spans="1:1" s="87" customFormat="1" ht="12" x14ac:dyDescent="0.2">
      <c r="A415" s="194"/>
    </row>
    <row r="416" spans="1:1" s="87" customFormat="1" ht="12" x14ac:dyDescent="0.2">
      <c r="A416" s="194"/>
    </row>
    <row r="417" spans="1:1" s="87" customFormat="1" ht="12" x14ac:dyDescent="0.2">
      <c r="A417" s="194"/>
    </row>
    <row r="418" spans="1:1" s="87" customFormat="1" ht="12" x14ac:dyDescent="0.2">
      <c r="A418" s="194"/>
    </row>
    <row r="419" spans="1:1" s="87" customFormat="1" ht="12" x14ac:dyDescent="0.2">
      <c r="A419" s="194"/>
    </row>
    <row r="420" spans="1:1" s="87" customFormat="1" ht="12" x14ac:dyDescent="0.2">
      <c r="A420" s="194"/>
    </row>
    <row r="421" spans="1:1" s="87" customFormat="1" ht="12" x14ac:dyDescent="0.2">
      <c r="A421" s="194"/>
    </row>
    <row r="422" spans="1:1" s="87" customFormat="1" ht="12" x14ac:dyDescent="0.2">
      <c r="A422" s="194"/>
    </row>
    <row r="423" spans="1:1" s="87" customFormat="1" ht="12" x14ac:dyDescent="0.2">
      <c r="A423" s="194"/>
    </row>
    <row r="424" spans="1:1" s="87" customFormat="1" ht="12" x14ac:dyDescent="0.2">
      <c r="A424" s="194"/>
    </row>
    <row r="425" spans="1:1" s="87" customFormat="1" ht="12" x14ac:dyDescent="0.2">
      <c r="A425" s="194"/>
    </row>
    <row r="426" spans="1:1" s="87" customFormat="1" ht="12" x14ac:dyDescent="0.2">
      <c r="A426" s="194"/>
    </row>
    <row r="427" spans="1:1" s="87" customFormat="1" ht="12" x14ac:dyDescent="0.2">
      <c r="A427" s="194"/>
    </row>
    <row r="428" spans="1:1" s="87" customFormat="1" ht="12" x14ac:dyDescent="0.2">
      <c r="A428" s="194"/>
    </row>
    <row r="429" spans="1:1" s="87" customFormat="1" ht="12" x14ac:dyDescent="0.2">
      <c r="A429" s="194"/>
    </row>
    <row r="430" spans="1:1" s="87" customFormat="1" ht="12" x14ac:dyDescent="0.2">
      <c r="A430" s="194"/>
    </row>
    <row r="431" spans="1:1" s="87" customFormat="1" ht="12" x14ac:dyDescent="0.2">
      <c r="A431" s="194"/>
    </row>
    <row r="432" spans="1:1" s="87" customFormat="1" ht="12" x14ac:dyDescent="0.2">
      <c r="A432" s="194"/>
    </row>
    <row r="433" spans="1:1" s="87" customFormat="1" ht="12" x14ac:dyDescent="0.2">
      <c r="A433" s="194"/>
    </row>
    <row r="434" spans="1:1" s="87" customFormat="1" ht="12" x14ac:dyDescent="0.2">
      <c r="A434" s="194"/>
    </row>
    <row r="435" spans="1:1" s="87" customFormat="1" ht="12" x14ac:dyDescent="0.2">
      <c r="A435" s="194"/>
    </row>
    <row r="436" spans="1:1" s="87" customFormat="1" ht="12" x14ac:dyDescent="0.2">
      <c r="A436" s="194"/>
    </row>
    <row r="437" spans="1:1" s="87" customFormat="1" ht="12" x14ac:dyDescent="0.2">
      <c r="A437" s="194"/>
    </row>
    <row r="438" spans="1:1" s="87" customFormat="1" ht="12" x14ac:dyDescent="0.2">
      <c r="A438" s="194"/>
    </row>
    <row r="439" spans="1:1" s="87" customFormat="1" ht="12" x14ac:dyDescent="0.2">
      <c r="A439" s="194"/>
    </row>
    <row r="440" spans="1:1" s="87" customFormat="1" ht="12" x14ac:dyDescent="0.2">
      <c r="A440" s="194"/>
    </row>
    <row r="441" spans="1:1" s="87" customFormat="1" ht="12" x14ac:dyDescent="0.2">
      <c r="A441" s="194"/>
    </row>
    <row r="442" spans="1:1" s="87" customFormat="1" ht="12" x14ac:dyDescent="0.2">
      <c r="A442" s="194"/>
    </row>
    <row r="443" spans="1:1" s="87" customFormat="1" ht="12" x14ac:dyDescent="0.2">
      <c r="A443" s="194"/>
    </row>
    <row r="444" spans="1:1" s="87" customFormat="1" ht="12" x14ac:dyDescent="0.2">
      <c r="A444" s="194"/>
    </row>
    <row r="445" spans="1:1" s="87" customFormat="1" ht="12" x14ac:dyDescent="0.2">
      <c r="A445" s="194"/>
    </row>
    <row r="446" spans="1:1" s="87" customFormat="1" ht="12" x14ac:dyDescent="0.2">
      <c r="A446" s="194"/>
    </row>
    <row r="447" spans="1:1" s="87" customFormat="1" ht="12" x14ac:dyDescent="0.2">
      <c r="A447" s="194"/>
    </row>
    <row r="448" spans="1:1" s="87" customFormat="1" ht="12" x14ac:dyDescent="0.2">
      <c r="A448" s="194"/>
    </row>
    <row r="449" spans="1:1" s="87" customFormat="1" ht="12" x14ac:dyDescent="0.2">
      <c r="A449" s="194"/>
    </row>
    <row r="450" spans="1:1" s="87" customFormat="1" ht="12" x14ac:dyDescent="0.2">
      <c r="A450" s="194"/>
    </row>
    <row r="451" spans="1:1" s="87" customFormat="1" ht="12" x14ac:dyDescent="0.2">
      <c r="A451" s="194"/>
    </row>
    <row r="452" spans="1:1" s="87" customFormat="1" ht="12" x14ac:dyDescent="0.2">
      <c r="A452" s="194"/>
    </row>
    <row r="453" spans="1:1" s="87" customFormat="1" ht="12" x14ac:dyDescent="0.2">
      <c r="A453" s="194"/>
    </row>
    <row r="454" spans="1:1" s="87" customFormat="1" ht="12" x14ac:dyDescent="0.2">
      <c r="A454" s="194"/>
    </row>
    <row r="455" spans="1:1" s="87" customFormat="1" ht="12" x14ac:dyDescent="0.2">
      <c r="A455" s="194"/>
    </row>
    <row r="456" spans="1:1" s="87" customFormat="1" ht="12" x14ac:dyDescent="0.2">
      <c r="A456" s="194"/>
    </row>
    <row r="457" spans="1:1" s="87" customFormat="1" ht="12" x14ac:dyDescent="0.2">
      <c r="A457" s="194"/>
    </row>
    <row r="458" spans="1:1" s="87" customFormat="1" ht="12" x14ac:dyDescent="0.2">
      <c r="A458" s="194"/>
    </row>
    <row r="459" spans="1:1" s="87" customFormat="1" ht="12" x14ac:dyDescent="0.2">
      <c r="A459" s="194"/>
    </row>
    <row r="460" spans="1:1" s="87" customFormat="1" ht="12" x14ac:dyDescent="0.2">
      <c r="A460" s="194"/>
    </row>
    <row r="461" spans="1:1" s="87" customFormat="1" ht="12" x14ac:dyDescent="0.2">
      <c r="A461" s="194"/>
    </row>
    <row r="462" spans="1:1" s="87" customFormat="1" ht="12" x14ac:dyDescent="0.2">
      <c r="A462" s="194"/>
    </row>
    <row r="463" spans="1:1" s="87" customFormat="1" ht="12" x14ac:dyDescent="0.2">
      <c r="A463" s="194"/>
    </row>
    <row r="464" spans="1:1" s="87" customFormat="1" ht="12" x14ac:dyDescent="0.2">
      <c r="A464" s="194"/>
    </row>
    <row r="465" spans="1:1" s="87" customFormat="1" ht="12" x14ac:dyDescent="0.2">
      <c r="A465" s="194"/>
    </row>
    <row r="466" spans="1:1" s="87" customFormat="1" ht="12" x14ac:dyDescent="0.2">
      <c r="A466" s="194"/>
    </row>
    <row r="467" spans="1:1" s="87" customFormat="1" ht="12" x14ac:dyDescent="0.2">
      <c r="A467" s="194"/>
    </row>
    <row r="468" spans="1:1" s="87" customFormat="1" ht="12" x14ac:dyDescent="0.2">
      <c r="A468" s="194"/>
    </row>
    <row r="469" spans="1:1" s="87" customFormat="1" ht="12" x14ac:dyDescent="0.2">
      <c r="A469" s="194"/>
    </row>
    <row r="470" spans="1:1" s="87" customFormat="1" ht="12" x14ac:dyDescent="0.2">
      <c r="A470" s="194"/>
    </row>
    <row r="471" spans="1:1" s="87" customFormat="1" ht="12" x14ac:dyDescent="0.2">
      <c r="A471" s="194"/>
    </row>
    <row r="472" spans="1:1" s="87" customFormat="1" ht="12" x14ac:dyDescent="0.2">
      <c r="A472" s="194"/>
    </row>
    <row r="473" spans="1:1" s="87" customFormat="1" ht="12" x14ac:dyDescent="0.2">
      <c r="A473" s="194"/>
    </row>
    <row r="474" spans="1:1" s="87" customFormat="1" ht="12" x14ac:dyDescent="0.2">
      <c r="A474" s="194"/>
    </row>
    <row r="475" spans="1:1" s="87" customFormat="1" ht="12" x14ac:dyDescent="0.2">
      <c r="A475" s="194"/>
    </row>
    <row r="476" spans="1:1" s="87" customFormat="1" ht="12" x14ac:dyDescent="0.2">
      <c r="A476" s="194"/>
    </row>
    <row r="477" spans="1:1" s="87" customFormat="1" ht="12" x14ac:dyDescent="0.2">
      <c r="A477" s="194"/>
    </row>
    <row r="478" spans="1:1" s="87" customFormat="1" ht="12" x14ac:dyDescent="0.2">
      <c r="A478" s="194"/>
    </row>
  </sheetData>
  <mergeCells count="57">
    <mergeCell ref="A89:F89"/>
    <mergeCell ref="C90:C93"/>
    <mergeCell ref="C20:C23"/>
    <mergeCell ref="C81:C84"/>
    <mergeCell ref="C85:C88"/>
    <mergeCell ref="C32:C35"/>
    <mergeCell ref="D41:D42"/>
    <mergeCell ref="E41:E42"/>
    <mergeCell ref="F43:F44"/>
    <mergeCell ref="C52:C55"/>
    <mergeCell ref="C56:C59"/>
    <mergeCell ref="E43:E44"/>
    <mergeCell ref="D43:D44"/>
    <mergeCell ref="C43:C44"/>
    <mergeCell ref="F41:F42"/>
    <mergeCell ref="C41:C42"/>
    <mergeCell ref="A1:G1"/>
    <mergeCell ref="C11:C14"/>
    <mergeCell ref="A40:F40"/>
    <mergeCell ref="B3:E3"/>
    <mergeCell ref="A6:F6"/>
    <mergeCell ref="C24:C27"/>
    <mergeCell ref="C28:C31"/>
    <mergeCell ref="D7:D8"/>
    <mergeCell ref="A15:F15"/>
    <mergeCell ref="C16:C19"/>
    <mergeCell ref="C7:C8"/>
    <mergeCell ref="B9:F9"/>
    <mergeCell ref="A2:F2"/>
    <mergeCell ref="B47:F47"/>
    <mergeCell ref="C67:C70"/>
    <mergeCell ref="C60:C61"/>
    <mergeCell ref="B62:F62"/>
    <mergeCell ref="D60:D61"/>
    <mergeCell ref="C63:C66"/>
    <mergeCell ref="E76:E77"/>
    <mergeCell ref="F76:F77"/>
    <mergeCell ref="C73:C74"/>
    <mergeCell ref="D73:D74"/>
    <mergeCell ref="C48:C51"/>
    <mergeCell ref="A75:F75"/>
    <mergeCell ref="B80:F80"/>
    <mergeCell ref="C36:C39"/>
    <mergeCell ref="D78:D79"/>
    <mergeCell ref="E78:E79"/>
    <mergeCell ref="F78:F79"/>
    <mergeCell ref="C78:C79"/>
    <mergeCell ref="D71:D72"/>
    <mergeCell ref="C71:C72"/>
    <mergeCell ref="C45:C46"/>
    <mergeCell ref="D45:D46"/>
    <mergeCell ref="E45:E46"/>
    <mergeCell ref="F45:F46"/>
    <mergeCell ref="E71:E72"/>
    <mergeCell ref="F71:F72"/>
    <mergeCell ref="C76:C77"/>
    <mergeCell ref="D76:D77"/>
  </mergeCells>
  <pageMargins left="0.39370078740157483" right="0.19685039370078741" top="0.68" bottom="0.48" header="0.11811023622047245" footer="0.11811023622047245"/>
  <pageSetup paperSize="9" scale="59" fitToHeight="5" orientation="landscape" r:id="rId1"/>
  <headerFooter scaleWithDoc="0"/>
  <rowBreaks count="4" manualBreakCount="4">
    <brk id="23" max="6" man="1"/>
    <brk id="42" max="16383" man="1"/>
    <brk id="61" max="16383" man="1"/>
    <brk id="7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61"/>
  <sheetViews>
    <sheetView topLeftCell="A25" zoomScale="120" zoomScaleNormal="120" workbookViewId="0">
      <selection activeCell="E32" sqref="E32"/>
    </sheetView>
  </sheetViews>
  <sheetFormatPr defaultRowHeight="15" x14ac:dyDescent="0.25"/>
  <cols>
    <col min="1" max="1" width="9.5703125" style="12" customWidth="1"/>
    <col min="2" max="2" width="67.5703125" style="35" customWidth="1"/>
    <col min="3" max="3" width="14.7109375" style="10" customWidth="1"/>
    <col min="4" max="4" width="14.7109375" style="226" customWidth="1"/>
    <col min="5" max="5" width="14.7109375" style="10" customWidth="1"/>
    <col min="6" max="6" width="14.7109375" style="226" customWidth="1"/>
    <col min="7" max="7" width="14.7109375" style="10" customWidth="1"/>
    <col min="8" max="8" width="14.7109375" style="226" customWidth="1"/>
    <col min="9" max="9" width="14.7109375" style="10" customWidth="1"/>
    <col min="10" max="10" width="14.7109375" style="226" customWidth="1"/>
    <col min="11" max="12" width="9.140625" style="10"/>
    <col min="13" max="13" width="11" style="10" customWidth="1"/>
    <col min="14" max="16384" width="9.140625" style="10"/>
  </cols>
  <sheetData>
    <row r="1" spans="1:13" ht="53.45" customHeight="1" x14ac:dyDescent="0.25">
      <c r="A1" s="321" t="s">
        <v>307</v>
      </c>
      <c r="B1" s="321"/>
      <c r="C1" s="321"/>
      <c r="D1" s="321"/>
      <c r="E1" s="321"/>
      <c r="F1" s="321"/>
      <c r="G1" s="321"/>
      <c r="H1" s="321"/>
      <c r="I1" s="321"/>
      <c r="J1" s="321"/>
      <c r="K1" s="105"/>
    </row>
    <row r="2" spans="1:13" ht="72" customHeight="1" x14ac:dyDescent="0.25">
      <c r="A2" s="385" t="s">
        <v>16</v>
      </c>
      <c r="B2" s="382" t="s">
        <v>6</v>
      </c>
      <c r="C2" s="382" t="s">
        <v>5</v>
      </c>
      <c r="D2" s="382"/>
      <c r="E2" s="382" t="s">
        <v>15</v>
      </c>
      <c r="F2" s="382"/>
      <c r="G2" s="382" t="s">
        <v>4</v>
      </c>
      <c r="H2" s="382"/>
      <c r="I2" s="382" t="s">
        <v>3</v>
      </c>
      <c r="J2" s="382"/>
      <c r="L2" s="226"/>
      <c r="M2" s="105"/>
    </row>
    <row r="3" spans="1:13" ht="32.25" customHeight="1" x14ac:dyDescent="0.25">
      <c r="A3" s="385"/>
      <c r="B3" s="382"/>
      <c r="C3" s="54" t="s">
        <v>7</v>
      </c>
      <c r="D3" s="54" t="s">
        <v>14</v>
      </c>
      <c r="E3" s="54" t="s">
        <v>7</v>
      </c>
      <c r="F3" s="54" t="s">
        <v>14</v>
      </c>
      <c r="G3" s="54" t="s">
        <v>7</v>
      </c>
      <c r="H3" s="54" t="s">
        <v>14</v>
      </c>
      <c r="I3" s="54" t="s">
        <v>7</v>
      </c>
      <c r="J3" s="54" t="s">
        <v>14</v>
      </c>
      <c r="K3" s="105"/>
    </row>
    <row r="4" spans="1:13" s="85" customFormat="1" ht="15" customHeight="1" x14ac:dyDescent="0.2">
      <c r="A4" s="227">
        <v>1</v>
      </c>
      <c r="B4" s="227">
        <v>2</v>
      </c>
      <c r="C4" s="228">
        <v>3</v>
      </c>
      <c r="D4" s="228">
        <v>4</v>
      </c>
      <c r="E4" s="228">
        <v>5</v>
      </c>
      <c r="F4" s="228">
        <v>6</v>
      </c>
      <c r="G4" s="228">
        <v>7</v>
      </c>
      <c r="H4" s="228">
        <v>8</v>
      </c>
      <c r="I4" s="228">
        <v>9</v>
      </c>
      <c r="J4" s="228">
        <v>10</v>
      </c>
      <c r="L4" s="229"/>
    </row>
    <row r="5" spans="1:13" ht="24.95" customHeight="1" x14ac:dyDescent="0.25">
      <c r="A5" s="130" t="s">
        <v>309</v>
      </c>
      <c r="B5" s="383" t="s">
        <v>39</v>
      </c>
      <c r="C5" s="384" t="s">
        <v>451</v>
      </c>
      <c r="D5" s="384"/>
      <c r="E5" s="384"/>
      <c r="F5" s="384"/>
      <c r="G5" s="384"/>
      <c r="H5" s="384"/>
      <c r="I5" s="384"/>
      <c r="J5" s="384"/>
      <c r="K5" s="105"/>
    </row>
    <row r="6" spans="1:13" ht="24.95" customHeight="1" x14ac:dyDescent="0.25">
      <c r="A6" s="130" t="s">
        <v>18</v>
      </c>
      <c r="B6" s="383"/>
      <c r="C6" s="182">
        <f>'ФКУ за 2016 год'!E7</f>
        <v>0</v>
      </c>
      <c r="D6" s="230">
        <f>IF(C6&lt;=3,5,0)</f>
        <v>5</v>
      </c>
      <c r="E6" s="182">
        <f>'ФКУ за 2016 год'!F7</f>
        <v>0</v>
      </c>
      <c r="F6" s="230">
        <f>IF(E6&lt;=3,5,0)</f>
        <v>5</v>
      </c>
      <c r="G6" s="182">
        <f>'ФКУ за 2016 год'!G7</f>
        <v>0</v>
      </c>
      <c r="H6" s="230">
        <f>IF(G6&lt;=3,5,0)</f>
        <v>5</v>
      </c>
      <c r="I6" s="182">
        <f>'ФКУ за 2016 год'!H7</f>
        <v>0</v>
      </c>
      <c r="J6" s="230">
        <f>IF(I6&lt;=3,5,0)</f>
        <v>5</v>
      </c>
      <c r="K6" s="105"/>
      <c r="M6" s="85"/>
    </row>
    <row r="7" spans="1:13" ht="24.95" customHeight="1" x14ac:dyDescent="0.25">
      <c r="A7" s="130" t="s">
        <v>310</v>
      </c>
      <c r="B7" s="383" t="s">
        <v>122</v>
      </c>
      <c r="C7" s="384" t="s">
        <v>452</v>
      </c>
      <c r="D7" s="384"/>
      <c r="E7" s="384"/>
      <c r="F7" s="384"/>
      <c r="G7" s="384"/>
      <c r="H7" s="384"/>
      <c r="I7" s="384"/>
      <c r="J7" s="384"/>
      <c r="K7" s="105"/>
    </row>
    <row r="8" spans="1:13" ht="33" customHeight="1" x14ac:dyDescent="0.25">
      <c r="A8" s="130" t="s">
        <v>19</v>
      </c>
      <c r="B8" s="383"/>
      <c r="C8" s="231">
        <f>'ФКУ за 2016 год'!E9</f>
        <v>0</v>
      </c>
      <c r="D8" s="230">
        <f>IF(C8&lt;=15,5,0)</f>
        <v>5</v>
      </c>
      <c r="E8" s="231">
        <f>'ФКУ за 2016 год'!F9</f>
        <v>0</v>
      </c>
      <c r="F8" s="230">
        <f>IF(E8&lt;=15,5,0)</f>
        <v>5</v>
      </c>
      <c r="G8" s="231">
        <f>'ФКУ за 2016 год'!G9</f>
        <v>0</v>
      </c>
      <c r="H8" s="230">
        <f>IF(G8&lt;=15,5,0)</f>
        <v>5</v>
      </c>
      <c r="I8" s="231">
        <f>'ФКУ за 2016 год'!H9</f>
        <v>0</v>
      </c>
      <c r="J8" s="230">
        <f>IF(I8&lt;=15,5,0)</f>
        <v>5</v>
      </c>
      <c r="K8" s="105"/>
    </row>
    <row r="9" spans="1:13" ht="37.5" customHeight="1" x14ac:dyDescent="0.25">
      <c r="A9" s="130" t="s">
        <v>311</v>
      </c>
      <c r="B9" s="387" t="s">
        <v>465</v>
      </c>
      <c r="C9" s="384" t="s">
        <v>453</v>
      </c>
      <c r="D9" s="384"/>
      <c r="E9" s="384"/>
      <c r="F9" s="384"/>
      <c r="G9" s="384"/>
      <c r="H9" s="384"/>
      <c r="I9" s="384"/>
      <c r="J9" s="384"/>
      <c r="K9" s="105"/>
    </row>
    <row r="10" spans="1:13" ht="24.95" customHeight="1" x14ac:dyDescent="0.25">
      <c r="A10" s="130" t="s">
        <v>46</v>
      </c>
      <c r="B10" s="387"/>
      <c r="C10" s="232">
        <f>'ФКУ за 2016 год'!E13</f>
        <v>0</v>
      </c>
      <c r="D10" s="230">
        <f>IF(C10&gt;=1,0,2)</f>
        <v>2</v>
      </c>
      <c r="E10" s="232">
        <f>'ФКУ за 2016 год'!F13</f>
        <v>0</v>
      </c>
      <c r="F10" s="230">
        <f>IF(E10&gt;=1,0,2)</f>
        <v>2</v>
      </c>
      <c r="G10" s="232">
        <f>'ФКУ за 2016 год'!G13</f>
        <v>0</v>
      </c>
      <c r="H10" s="230">
        <f>IF(G10&gt;=1,0,2)</f>
        <v>2</v>
      </c>
      <c r="I10" s="232">
        <f>'ФКУ за 2016 год'!H13</f>
        <v>0</v>
      </c>
      <c r="J10" s="230">
        <f>IF(I10&gt;=1,0,2)</f>
        <v>2</v>
      </c>
      <c r="K10" s="105"/>
    </row>
    <row r="11" spans="1:13" ht="35.25" customHeight="1" x14ac:dyDescent="0.25">
      <c r="A11" s="130" t="s">
        <v>313</v>
      </c>
      <c r="B11" s="383" t="s">
        <v>123</v>
      </c>
      <c r="C11" s="386" t="s">
        <v>466</v>
      </c>
      <c r="D11" s="386"/>
      <c r="E11" s="386"/>
      <c r="F11" s="386"/>
      <c r="G11" s="386"/>
      <c r="H11" s="386"/>
      <c r="I11" s="386"/>
      <c r="J11" s="386"/>
      <c r="K11" s="105"/>
    </row>
    <row r="12" spans="1:13" ht="24.95" customHeight="1" x14ac:dyDescent="0.25">
      <c r="A12" s="130" t="s">
        <v>19</v>
      </c>
      <c r="B12" s="383"/>
      <c r="C12" s="231">
        <f>'ФКУ за 2016 год'!E16</f>
        <v>33.236946514484224</v>
      </c>
      <c r="D12" s="233">
        <f>IF(C12&lt;=25,5,IF(C12&lt;=30,4,IF(C12&lt;=38,3,IF(C12&gt;38,0))))</f>
        <v>3</v>
      </c>
      <c r="E12" s="231">
        <f>'ФКУ за 2016 год'!F16</f>
        <v>57.436350577842454</v>
      </c>
      <c r="F12" s="233">
        <f>IF(E12&lt;=25,5,IF(E12&lt;=30,4,IF(E12&lt;=38,3,IF(E12&gt;38,0))))</f>
        <v>0</v>
      </c>
      <c r="G12" s="280">
        <f>'ФКУ за 2016 год'!G16</f>
        <v>21.019245195303334</v>
      </c>
      <c r="H12" s="233">
        <f>IF(G12&lt;=25,5,IF(G12&lt;=30,4,IF(G12&lt;=38,3,IF(G12&gt;38,0))))</f>
        <v>5</v>
      </c>
      <c r="I12" s="231">
        <f>'ФКУ за 2016 год'!H16</f>
        <v>26.782189321346252</v>
      </c>
      <c r="J12" s="233">
        <f>IF(I12&lt;=25,5,IF(I12&lt;=30,4,IF(I12&lt;=38,3,IF(I12&gt;38,0))))</f>
        <v>4</v>
      </c>
      <c r="K12" s="105"/>
    </row>
    <row r="13" spans="1:13" ht="24.95" customHeight="1" x14ac:dyDescent="0.25">
      <c r="A13" s="130" t="s">
        <v>314</v>
      </c>
      <c r="B13" s="383" t="s">
        <v>124</v>
      </c>
      <c r="C13" s="386" t="s">
        <v>454</v>
      </c>
      <c r="D13" s="386"/>
      <c r="E13" s="386"/>
      <c r="F13" s="386"/>
      <c r="G13" s="386"/>
      <c r="H13" s="386"/>
      <c r="I13" s="386"/>
      <c r="J13" s="386"/>
      <c r="K13" s="105"/>
    </row>
    <row r="14" spans="1:13" ht="24.95" customHeight="1" x14ac:dyDescent="0.25">
      <c r="A14" s="130" t="s">
        <v>19</v>
      </c>
      <c r="B14" s="383"/>
      <c r="C14" s="231">
        <f>'ФКУ за 2016 год'!E20</f>
        <v>97.985576458594764</v>
      </c>
      <c r="D14" s="233">
        <f>IF(C14&gt;=95,5,0)</f>
        <v>5</v>
      </c>
      <c r="E14" s="231">
        <f>'ФКУ за 2016 год'!F20</f>
        <v>97.424990551621519</v>
      </c>
      <c r="F14" s="233">
        <f>IF(E14&gt;=95,5,0)</f>
        <v>5</v>
      </c>
      <c r="G14" s="231">
        <f>'ФКУ за 2016 год'!G20</f>
        <v>99.138652553528431</v>
      </c>
      <c r="H14" s="233">
        <f>IF(G14&gt;=95,5,0)</f>
        <v>5</v>
      </c>
      <c r="I14" s="231">
        <f>'ФКУ за 2016 год'!H20</f>
        <v>99.493684270155399</v>
      </c>
      <c r="J14" s="233">
        <f>IF(I14&gt;=95,5,0)</f>
        <v>5</v>
      </c>
      <c r="K14" s="105"/>
    </row>
    <row r="15" spans="1:13" ht="24.95" customHeight="1" x14ac:dyDescent="0.25">
      <c r="A15" s="130" t="s">
        <v>315</v>
      </c>
      <c r="B15" s="383" t="s">
        <v>125</v>
      </c>
      <c r="C15" s="386" t="s">
        <v>455</v>
      </c>
      <c r="D15" s="386"/>
      <c r="E15" s="386"/>
      <c r="F15" s="386"/>
      <c r="G15" s="386"/>
      <c r="H15" s="386"/>
      <c r="I15" s="386"/>
      <c r="J15" s="386"/>
      <c r="K15" s="105"/>
    </row>
    <row r="16" spans="1:13" ht="24.95" customHeight="1" x14ac:dyDescent="0.25">
      <c r="A16" s="130" t="s">
        <v>19</v>
      </c>
      <c r="B16" s="383"/>
      <c r="C16" s="231">
        <f>'ФКУ за 2016 год'!E24</f>
        <v>98.557111813525253</v>
      </c>
      <c r="D16" s="233">
        <f>IF(C16&gt;=95,5,0)</f>
        <v>5</v>
      </c>
      <c r="E16" s="231">
        <f>'ФКУ за 2016 год'!F24</f>
        <v>96.723119334272909</v>
      </c>
      <c r="F16" s="233">
        <f>IF(E16&gt;=95,5,0)</f>
        <v>5</v>
      </c>
      <c r="G16" s="231">
        <f>'ФКУ за 2016 год'!G24</f>
        <v>99.398326084732602</v>
      </c>
      <c r="H16" s="233">
        <f>IF(G16&gt;=95,5,0)</f>
        <v>5</v>
      </c>
      <c r="I16" s="231">
        <f>'ФКУ за 2016 год'!H24</f>
        <v>96.200235328760002</v>
      </c>
      <c r="J16" s="233">
        <f>IF(I16&gt;=95,5,0)</f>
        <v>5</v>
      </c>
      <c r="K16" s="105"/>
    </row>
    <row r="17" spans="1:11" ht="32.1" customHeight="1" x14ac:dyDescent="0.25">
      <c r="A17" s="130" t="s">
        <v>316</v>
      </c>
      <c r="B17" s="383" t="s">
        <v>513</v>
      </c>
      <c r="C17" s="386" t="s">
        <v>456</v>
      </c>
      <c r="D17" s="386"/>
      <c r="E17" s="386"/>
      <c r="F17" s="386"/>
      <c r="G17" s="386"/>
      <c r="H17" s="386"/>
      <c r="I17" s="386"/>
      <c r="J17" s="386"/>
      <c r="K17" s="105"/>
    </row>
    <row r="18" spans="1:11" ht="32.1" customHeight="1" x14ac:dyDescent="0.25">
      <c r="A18" s="130" t="s">
        <v>46</v>
      </c>
      <c r="B18" s="383"/>
      <c r="C18" s="234" t="str">
        <f>'ФКУ за 2016 год'!E29</f>
        <v>0</v>
      </c>
      <c r="D18" s="281">
        <v>5</v>
      </c>
      <c r="E18" s="234" t="str">
        <f>'ФКУ за 2016 год'!F29</f>
        <v>0</v>
      </c>
      <c r="F18" s="281">
        <v>5</v>
      </c>
      <c r="G18" s="234" t="str">
        <f>'ФКУ за 2016 год'!G29</f>
        <v>0</v>
      </c>
      <c r="H18" s="281">
        <v>5</v>
      </c>
      <c r="I18" s="234" t="str">
        <f>'ФКУ за 2016 год'!H29</f>
        <v>0</v>
      </c>
      <c r="J18" s="281">
        <v>5</v>
      </c>
      <c r="K18" s="105"/>
    </row>
    <row r="19" spans="1:11" ht="27" customHeight="1" x14ac:dyDescent="0.25">
      <c r="A19" s="130" t="s">
        <v>317</v>
      </c>
      <c r="B19" s="383" t="s">
        <v>331</v>
      </c>
      <c r="C19" s="386" t="s">
        <v>457</v>
      </c>
      <c r="D19" s="386"/>
      <c r="E19" s="386"/>
      <c r="F19" s="386"/>
      <c r="G19" s="386"/>
      <c r="H19" s="386"/>
      <c r="I19" s="386"/>
      <c r="J19" s="386"/>
      <c r="K19" s="105"/>
    </row>
    <row r="20" spans="1:11" ht="24.95" customHeight="1" x14ac:dyDescent="0.25">
      <c r="A20" s="130" t="s">
        <v>18</v>
      </c>
      <c r="B20" s="383"/>
      <c r="C20" s="234">
        <f>'ФКУ за 2016 год'!E31</f>
        <v>0</v>
      </c>
      <c r="D20" s="233">
        <f>IF(C20&gt;=1,0,5)</f>
        <v>5</v>
      </c>
      <c r="E20" s="234">
        <f>'ФКУ за 2016 год'!F31</f>
        <v>0</v>
      </c>
      <c r="F20" s="233">
        <f>IF(E20&gt;=1,0,5)</f>
        <v>5</v>
      </c>
      <c r="G20" s="234">
        <f>'ФКУ за 2016 год'!G31</f>
        <v>0</v>
      </c>
      <c r="H20" s="233">
        <f>IF(G20&gt;=1,0,5)</f>
        <v>5</v>
      </c>
      <c r="I20" s="234">
        <f>'ФКУ за 2016 год'!H31</f>
        <v>0</v>
      </c>
      <c r="J20" s="233">
        <f>IF(I20&gt;=1,0,5)</f>
        <v>5</v>
      </c>
      <c r="K20" s="105"/>
    </row>
    <row r="21" spans="1:11" s="112" customFormat="1" ht="24.95" customHeight="1" x14ac:dyDescent="0.25">
      <c r="A21" s="130" t="s">
        <v>318</v>
      </c>
      <c r="B21" s="383" t="s">
        <v>126</v>
      </c>
      <c r="C21" s="388" t="s">
        <v>458</v>
      </c>
      <c r="D21" s="389"/>
      <c r="E21" s="389"/>
      <c r="F21" s="389"/>
      <c r="G21" s="389"/>
      <c r="H21" s="389"/>
      <c r="I21" s="389"/>
      <c r="J21" s="389"/>
      <c r="K21" s="235"/>
    </row>
    <row r="22" spans="1:11" ht="24.95" customHeight="1" x14ac:dyDescent="0.25">
      <c r="A22" s="63" t="s">
        <v>19</v>
      </c>
      <c r="B22" s="383"/>
      <c r="C22" s="231">
        <f>'ФКУ за 2016 год'!E34</f>
        <v>67.423249824797708</v>
      </c>
      <c r="D22" s="233">
        <f>IF(C22&lt;=12.9,5,0)</f>
        <v>0</v>
      </c>
      <c r="E22" s="231">
        <f>'ФКУ за 2016 год'!F34</f>
        <v>6.2113939482341021</v>
      </c>
      <c r="F22" s="233">
        <f>IF(E22&lt;=12.9,5,0)</f>
        <v>5</v>
      </c>
      <c r="G22" s="231">
        <f>'ФКУ за 2016 год'!G34</f>
        <v>7.1683994895546892</v>
      </c>
      <c r="H22" s="233">
        <f>IF(G22&lt;=12.9,5,0)</f>
        <v>5</v>
      </c>
      <c r="I22" s="231">
        <f>'ФКУ за 2016 год'!H34</f>
        <v>-10.732797641687455</v>
      </c>
      <c r="J22" s="233">
        <f>IF(I22&lt;=12.9,5,0)</f>
        <v>5</v>
      </c>
      <c r="K22" s="105"/>
    </row>
    <row r="23" spans="1:11" ht="42" customHeight="1" x14ac:dyDescent="0.25">
      <c r="A23" s="130" t="s">
        <v>319</v>
      </c>
      <c r="B23" s="383" t="s">
        <v>127</v>
      </c>
      <c r="C23" s="388" t="s">
        <v>459</v>
      </c>
      <c r="D23" s="389"/>
      <c r="E23" s="389"/>
      <c r="F23" s="389"/>
      <c r="G23" s="389"/>
      <c r="H23" s="389"/>
      <c r="I23" s="389"/>
      <c r="J23" s="389"/>
      <c r="K23" s="105"/>
    </row>
    <row r="24" spans="1:11" ht="24.95" customHeight="1" x14ac:dyDescent="0.25">
      <c r="A24" s="63" t="s">
        <v>19</v>
      </c>
      <c r="B24" s="383"/>
      <c r="C24" s="231">
        <f>'ФКУ за 2016 год'!E39</f>
        <v>8.5276864715868872E-3</v>
      </c>
      <c r="D24" s="236">
        <f>IF(C24&lt;=0,5,IF(C24&lt;=0.5,3,IF(C24&gt;0.5,0)))</f>
        <v>3</v>
      </c>
      <c r="E24" s="231">
        <f>'ФКУ за 2016 год'!F39</f>
        <v>6.5131236716148802E-2</v>
      </c>
      <c r="F24" s="236">
        <f>IF(E24&lt;=0,5,IF(E24&lt;=0.5,3,IF(E24&gt;0.5,0)))</f>
        <v>3</v>
      </c>
      <c r="G24" s="231">
        <f>'ФКУ за 2016 год'!G39</f>
        <v>0.33837529123998367</v>
      </c>
      <c r="H24" s="236">
        <f>IF(G24&lt;=0,5,IF(G24&lt;=0.5,3,IF(G24&gt;0.5,0)))</f>
        <v>3</v>
      </c>
      <c r="I24" s="231">
        <f>'ФКУ за 2016 год'!H39</f>
        <v>0.17231862141172671</v>
      </c>
      <c r="J24" s="236">
        <f>IF(I24&lt;=0,5,IF(I24&lt;=0.5,3,IF(I24&gt;0.5,0)))</f>
        <v>3</v>
      </c>
      <c r="K24" s="105"/>
    </row>
    <row r="25" spans="1:11" ht="72" customHeight="1" x14ac:dyDescent="0.25">
      <c r="A25" s="130" t="s">
        <v>320</v>
      </c>
      <c r="B25" s="383" t="s">
        <v>128</v>
      </c>
      <c r="C25" s="394" t="s">
        <v>514</v>
      </c>
      <c r="D25" s="395"/>
      <c r="E25" s="395"/>
      <c r="F25" s="395"/>
      <c r="G25" s="395"/>
      <c r="H25" s="395"/>
      <c r="I25" s="395"/>
      <c r="J25" s="395"/>
      <c r="K25" s="105"/>
    </row>
    <row r="26" spans="1:11" ht="24.95" customHeight="1" x14ac:dyDescent="0.25">
      <c r="A26" s="63" t="s">
        <v>19</v>
      </c>
      <c r="B26" s="383"/>
      <c r="C26" s="231">
        <f>'ФКУ за 2016 год'!E43</f>
        <v>3.965583663723665</v>
      </c>
      <c r="D26" s="233">
        <f>IF(C26&lt;0,0,5)</f>
        <v>5</v>
      </c>
      <c r="E26" s="231">
        <f>'ФКУ за 2016 год'!F43</f>
        <v>-31.249651385708383</v>
      </c>
      <c r="F26" s="233">
        <f>IF(E26&lt;0,0,5)</f>
        <v>0</v>
      </c>
      <c r="G26" s="231">
        <f>'ФКУ за 2016 год'!G43</f>
        <v>18.498599421792598</v>
      </c>
      <c r="H26" s="233">
        <f>IF(G26&lt;0,0,5)</f>
        <v>5</v>
      </c>
      <c r="I26" s="231">
        <f>'ФКУ за 2016 год'!H43</f>
        <v>17.529935667978496</v>
      </c>
      <c r="J26" s="233">
        <f>IF(I26&lt;0,0,5)</f>
        <v>5</v>
      </c>
      <c r="K26" s="105"/>
    </row>
    <row r="27" spans="1:11" ht="24.95" customHeight="1" x14ac:dyDescent="0.25">
      <c r="A27" s="130" t="s">
        <v>321</v>
      </c>
      <c r="B27" s="383" t="s">
        <v>129</v>
      </c>
      <c r="C27" s="390" t="s">
        <v>460</v>
      </c>
      <c r="D27" s="391"/>
      <c r="E27" s="391"/>
      <c r="F27" s="391"/>
      <c r="G27" s="391"/>
      <c r="H27" s="391"/>
      <c r="I27" s="391"/>
      <c r="J27" s="391"/>
      <c r="K27" s="105"/>
    </row>
    <row r="28" spans="1:11" ht="24.95" customHeight="1" x14ac:dyDescent="0.25">
      <c r="A28" s="63" t="s">
        <v>19</v>
      </c>
      <c r="B28" s="383"/>
      <c r="C28" s="231">
        <f>'ФКУ за 2016 год'!E47</f>
        <v>0</v>
      </c>
      <c r="D28" s="233">
        <f>IF(C28&lt;=1.5,5,IF(C28&lt;=2,3,IF(C28&gt;2,0)))</f>
        <v>5</v>
      </c>
      <c r="E28" s="231">
        <f>'ФКУ за 2016 год'!F47</f>
        <v>17.584144423727857</v>
      </c>
      <c r="F28" s="233">
        <f>IF(E28&lt;=1.5,5,IF(E28&lt;=2,3,IF(E28&gt;2,0)))</f>
        <v>0</v>
      </c>
      <c r="G28" s="231">
        <f>'ФКУ за 2016 год'!G47</f>
        <v>4.3732001137459537</v>
      </c>
      <c r="H28" s="233">
        <f>IF(G28&lt;=1.5,5,IF(G28&lt;=2,3,IF(G28&gt;2,0)))</f>
        <v>0</v>
      </c>
      <c r="I28" s="231">
        <f>'ФКУ за 2016 год'!H47</f>
        <v>0.49369925131104581</v>
      </c>
      <c r="J28" s="233">
        <f>IF(I28&lt;=1.5,5,IF(I28&lt;=2,3,IF(I28&gt;2,0)))</f>
        <v>5</v>
      </c>
      <c r="K28" s="105"/>
    </row>
    <row r="29" spans="1:11" ht="42.75" customHeight="1" x14ac:dyDescent="0.25">
      <c r="A29" s="182" t="s">
        <v>322</v>
      </c>
      <c r="B29" s="383" t="s">
        <v>132</v>
      </c>
      <c r="C29" s="394" t="s">
        <v>521</v>
      </c>
      <c r="D29" s="395"/>
      <c r="E29" s="395"/>
      <c r="F29" s="395"/>
      <c r="G29" s="395"/>
      <c r="H29" s="395"/>
      <c r="I29" s="395"/>
      <c r="J29" s="395"/>
      <c r="K29" s="105"/>
    </row>
    <row r="30" spans="1:11" ht="24.95" customHeight="1" x14ac:dyDescent="0.25">
      <c r="A30" s="63" t="s">
        <v>20</v>
      </c>
      <c r="B30" s="383"/>
      <c r="C30" s="231">
        <f>'ФКУ за 2016 год'!E51</f>
        <v>0</v>
      </c>
      <c r="D30" s="233">
        <f>IF(C30&gt;0,0,2)</f>
        <v>2</v>
      </c>
      <c r="E30" s="231">
        <f>'ФКУ за 2016 год'!F51</f>
        <v>0</v>
      </c>
      <c r="F30" s="233">
        <f>IF(E30&gt;0,0,2)</f>
        <v>2</v>
      </c>
      <c r="G30" s="231">
        <f>'ФКУ за 2016 год'!G50</f>
        <v>60999769.140000001</v>
      </c>
      <c r="H30" s="233">
        <f>IF(G30&gt;0,0,2)</f>
        <v>0</v>
      </c>
      <c r="I30" s="231">
        <f>'ФКУ за 2016 год'!H51</f>
        <v>0</v>
      </c>
      <c r="J30" s="233">
        <f>IF(I30&gt;0,0,2)</f>
        <v>2</v>
      </c>
      <c r="K30" s="105"/>
    </row>
    <row r="31" spans="1:11" ht="24.95" customHeight="1" x14ac:dyDescent="0.25">
      <c r="A31" s="182" t="s">
        <v>323</v>
      </c>
      <c r="B31" s="383" t="s">
        <v>133</v>
      </c>
      <c r="C31" s="390" t="s">
        <v>461</v>
      </c>
      <c r="D31" s="391"/>
      <c r="E31" s="391"/>
      <c r="F31" s="391"/>
      <c r="G31" s="391"/>
      <c r="H31" s="391"/>
      <c r="I31" s="391"/>
      <c r="J31" s="391"/>
      <c r="K31" s="105"/>
    </row>
    <row r="32" spans="1:11" ht="24.95" customHeight="1" x14ac:dyDescent="0.25">
      <c r="A32" s="63" t="s">
        <v>19</v>
      </c>
      <c r="B32" s="383"/>
      <c r="C32" s="231">
        <f>'ФКУ за 2016 год'!E54</f>
        <v>5.1395088728010312E-3</v>
      </c>
      <c r="D32" s="233">
        <f>IF(C32&lt;=1.5,5,IF(C32&lt;=2,3,IF(C32&gt;2,0)))</f>
        <v>5</v>
      </c>
      <c r="E32" s="231">
        <f>'ФКУ за 2016 год'!F54</f>
        <v>0.1426686334568647</v>
      </c>
      <c r="F32" s="233">
        <f>IF(E32&lt;=1.5,5,IF(E32&lt;=2,3,IF(E32&gt;2,0)))</f>
        <v>5</v>
      </c>
      <c r="G32" s="231">
        <f>'ФКУ за 2016 год'!G54</f>
        <v>2.5085954930537679E-2</v>
      </c>
      <c r="H32" s="233">
        <f>IF(G32&lt;=1.5,5,IF(G32&lt;=2,3,IF(G32&gt;2,0)))</f>
        <v>5</v>
      </c>
      <c r="I32" s="231">
        <f>'ФКУ за 2016 год'!H54</f>
        <v>5.2838640950216252E-2</v>
      </c>
      <c r="J32" s="233">
        <f>IF(I32&lt;=1.5,5,IF(I32&lt;=2,3,IF(I32&gt;2,0)))</f>
        <v>5</v>
      </c>
      <c r="K32" s="105"/>
    </row>
    <row r="33" spans="1:13" ht="62.25" customHeight="1" x14ac:dyDescent="0.25">
      <c r="A33" s="63" t="s">
        <v>324</v>
      </c>
      <c r="B33" s="383" t="s">
        <v>134</v>
      </c>
      <c r="C33" s="394" t="s">
        <v>515</v>
      </c>
      <c r="D33" s="395"/>
      <c r="E33" s="395"/>
      <c r="F33" s="395"/>
      <c r="G33" s="395"/>
      <c r="H33" s="395"/>
      <c r="I33" s="395"/>
      <c r="J33" s="395"/>
      <c r="K33" s="105"/>
    </row>
    <row r="34" spans="1:13" ht="24.95" customHeight="1" x14ac:dyDescent="0.25">
      <c r="A34" s="63" t="s">
        <v>19</v>
      </c>
      <c r="B34" s="383"/>
      <c r="C34" s="231">
        <f>'ФКУ за 2016 год'!E58</f>
        <v>-84.820233860830839</v>
      </c>
      <c r="D34" s="233">
        <f>IF(C34&gt;0,5,IF(C34&lt;0,0))</f>
        <v>0</v>
      </c>
      <c r="E34" s="231">
        <f>'ФКУ за 2016 год'!F58</f>
        <v>-50.533919130240548</v>
      </c>
      <c r="F34" s="233">
        <f>IF(E34&gt;0,5,IF(E34&lt;0,0))</f>
        <v>0</v>
      </c>
      <c r="G34" s="231">
        <f>'ФКУ за 2016 год'!G58</f>
        <v>93.891422874211415</v>
      </c>
      <c r="H34" s="233">
        <f>IF(G34&gt;0,5,IF(G34&lt;0,0))</f>
        <v>5</v>
      </c>
      <c r="I34" s="231">
        <f>'ФКУ за 2016 год'!H58</f>
        <v>-88.163424853307049</v>
      </c>
      <c r="J34" s="233">
        <f>IF(I34&gt;0,5,IF(I34&lt;0,0))</f>
        <v>0</v>
      </c>
      <c r="K34" s="105"/>
    </row>
    <row r="35" spans="1:13" ht="39" customHeight="1" x14ac:dyDescent="0.25">
      <c r="A35" s="63" t="s">
        <v>325</v>
      </c>
      <c r="B35" s="383" t="s">
        <v>135</v>
      </c>
      <c r="C35" s="394" t="s">
        <v>440</v>
      </c>
      <c r="D35" s="395"/>
      <c r="E35" s="395"/>
      <c r="F35" s="395"/>
      <c r="G35" s="395"/>
      <c r="H35" s="395"/>
      <c r="I35" s="395"/>
      <c r="J35" s="395"/>
      <c r="K35" s="105"/>
    </row>
    <row r="36" spans="1:13" ht="24.95" customHeight="1" x14ac:dyDescent="0.25">
      <c r="A36" s="63" t="s">
        <v>20</v>
      </c>
      <c r="B36" s="383"/>
      <c r="C36" s="231">
        <f>'ФКУ за 2016 год'!E62</f>
        <v>0</v>
      </c>
      <c r="D36" s="233">
        <f>IF(C36&gt;0,0,5)</f>
        <v>5</v>
      </c>
      <c r="E36" s="231">
        <f>'ФКУ за 2016 год'!F62</f>
        <v>0</v>
      </c>
      <c r="F36" s="233">
        <f>IF(E36&gt;0,0,5)</f>
        <v>5</v>
      </c>
      <c r="G36" s="231">
        <f>'ФКУ за 2016 год'!G62</f>
        <v>0</v>
      </c>
      <c r="H36" s="233">
        <f>IF(G36&gt;0,0,5)</f>
        <v>5</v>
      </c>
      <c r="I36" s="231">
        <f>'ФКУ за 2016 год'!H62</f>
        <v>0</v>
      </c>
      <c r="J36" s="233">
        <f>IF(I36&gt;0,0,5)</f>
        <v>5</v>
      </c>
      <c r="K36" s="105"/>
    </row>
    <row r="37" spans="1:13" ht="32.25" customHeight="1" x14ac:dyDescent="0.25">
      <c r="A37" s="63" t="s">
        <v>326</v>
      </c>
      <c r="B37" s="383" t="s">
        <v>138</v>
      </c>
      <c r="C37" s="390" t="s">
        <v>442</v>
      </c>
      <c r="D37" s="396"/>
      <c r="E37" s="396"/>
      <c r="F37" s="396"/>
      <c r="G37" s="396"/>
      <c r="H37" s="396"/>
      <c r="I37" s="396"/>
      <c r="J37" s="396"/>
      <c r="K37" s="105"/>
    </row>
    <row r="38" spans="1:13" ht="24.95" customHeight="1" x14ac:dyDescent="0.25">
      <c r="A38" s="63" t="s">
        <v>20</v>
      </c>
      <c r="B38" s="383"/>
      <c r="C38" s="231">
        <f>'ФКУ за 2016 год'!E63</f>
        <v>0</v>
      </c>
      <c r="D38" s="233">
        <f>IF(C38&gt;0,0,5)</f>
        <v>5</v>
      </c>
      <c r="E38" s="231">
        <f>'ФКУ за 2016 год'!F63</f>
        <v>0</v>
      </c>
      <c r="F38" s="233">
        <f>IF(E38&gt;0,0,5)</f>
        <v>5</v>
      </c>
      <c r="G38" s="231">
        <f>'ФКУ за 2016 год'!G63</f>
        <v>0</v>
      </c>
      <c r="H38" s="233">
        <f>IF(G38&gt;0,0,5)</f>
        <v>5</v>
      </c>
      <c r="I38" s="231">
        <f>'ФКУ за 2016 год'!H63</f>
        <v>0</v>
      </c>
      <c r="J38" s="233">
        <f>IF(I38&gt;0,0,5)</f>
        <v>5</v>
      </c>
      <c r="K38" s="105"/>
    </row>
    <row r="39" spans="1:13" ht="60" customHeight="1" x14ac:dyDescent="0.25">
      <c r="A39" s="63" t="s">
        <v>327</v>
      </c>
      <c r="B39" s="383" t="s">
        <v>139</v>
      </c>
      <c r="C39" s="394" t="s">
        <v>441</v>
      </c>
      <c r="D39" s="395"/>
      <c r="E39" s="395"/>
      <c r="F39" s="395"/>
      <c r="G39" s="395"/>
      <c r="H39" s="395"/>
      <c r="I39" s="395"/>
      <c r="J39" s="395"/>
      <c r="K39" s="105"/>
    </row>
    <row r="40" spans="1:13" ht="24.95" customHeight="1" x14ac:dyDescent="0.25">
      <c r="A40" s="63" t="s">
        <v>18</v>
      </c>
      <c r="B40" s="383"/>
      <c r="C40" s="232" t="str">
        <f>'ФКУ за 2016 год'!E65</f>
        <v>0</v>
      </c>
      <c r="D40" s="283">
        <v>5</v>
      </c>
      <c r="E40" s="234" t="str">
        <f>'ФКУ за 2016 год'!E65</f>
        <v>0</v>
      </c>
      <c r="F40" s="281">
        <v>5</v>
      </c>
      <c r="G40" s="234">
        <f>'ФКУ за 2016 год'!G65</f>
        <v>0</v>
      </c>
      <c r="H40" s="233">
        <f>IF(G40=0,5,IF(G40&lt;=2,4,IF(G40&lt;=3,3,IF(G40&lt;=4,0))))</f>
        <v>5</v>
      </c>
      <c r="I40" s="234">
        <f>'ФКУ за 2016 год'!H65</f>
        <v>0</v>
      </c>
      <c r="J40" s="233">
        <f>IF(I40=0,5,IF(I40&lt;=2,4,IF(I40&lt;=3,3,IF(I40&lt;=4,0))))</f>
        <v>5</v>
      </c>
      <c r="K40" s="105"/>
    </row>
    <row r="41" spans="1:13" ht="55.5" customHeight="1" x14ac:dyDescent="0.25">
      <c r="A41" s="393" t="s">
        <v>148</v>
      </c>
      <c r="B41" s="383" t="s">
        <v>140</v>
      </c>
      <c r="C41" s="394" t="s">
        <v>462</v>
      </c>
      <c r="D41" s="395"/>
      <c r="E41" s="395"/>
      <c r="F41" s="395"/>
      <c r="G41" s="395"/>
      <c r="H41" s="395"/>
      <c r="I41" s="395"/>
      <c r="J41" s="395"/>
      <c r="K41" s="105"/>
      <c r="M41" s="237"/>
    </row>
    <row r="42" spans="1:13" ht="24.95" customHeight="1" x14ac:dyDescent="0.25">
      <c r="A42" s="393"/>
      <c r="B42" s="383"/>
      <c r="C42" s="231" t="str">
        <f>'ФКУ за 2016 год'!E67</f>
        <v>да</v>
      </c>
      <c r="D42" s="233">
        <f>IF(C42="ДА",2,0)</f>
        <v>2</v>
      </c>
      <c r="E42" s="231" t="str">
        <f>'ФКУ за 2016 год'!F67</f>
        <v>да</v>
      </c>
      <c r="F42" s="233">
        <f>IF(E42="ДА",2,0)</f>
        <v>2</v>
      </c>
      <c r="G42" s="231" t="str">
        <f>'ФКУ за 2016 год'!G67</f>
        <v>да</v>
      </c>
      <c r="H42" s="233">
        <f>IF(G42="ДА",2,0)</f>
        <v>2</v>
      </c>
      <c r="I42" s="231" t="str">
        <f>'ФКУ за 2016 год'!H67</f>
        <v>да</v>
      </c>
      <c r="J42" s="233">
        <f>IF(I42="ДА",2,0)</f>
        <v>2</v>
      </c>
      <c r="K42" s="105"/>
    </row>
    <row r="43" spans="1:13" ht="33" customHeight="1" x14ac:dyDescent="0.25">
      <c r="A43" s="392" t="s">
        <v>149</v>
      </c>
      <c r="B43" s="383" t="s">
        <v>141</v>
      </c>
      <c r="C43" s="394" t="s">
        <v>450</v>
      </c>
      <c r="D43" s="395"/>
      <c r="E43" s="395"/>
      <c r="F43" s="395"/>
      <c r="G43" s="395"/>
      <c r="H43" s="395"/>
      <c r="I43" s="395"/>
      <c r="J43" s="395"/>
      <c r="K43" s="105"/>
    </row>
    <row r="44" spans="1:13" ht="24.95" customHeight="1" x14ac:dyDescent="0.25">
      <c r="A44" s="393"/>
      <c r="B44" s="383"/>
      <c r="C44" s="231" t="str">
        <f>'ФКУ за 2016 год'!E68</f>
        <v>нет</v>
      </c>
      <c r="D44" s="233">
        <f>IF(C44="ДА",1,0)</f>
        <v>0</v>
      </c>
      <c r="E44" s="231" t="str">
        <f>'ФКУ за 2016 год'!F68</f>
        <v>нет</v>
      </c>
      <c r="F44" s="233">
        <f>IF(E44="ДА",1,0)</f>
        <v>0</v>
      </c>
      <c r="G44" s="231" t="str">
        <f>'ФКУ за 2016 год'!G68</f>
        <v>да</v>
      </c>
      <c r="H44" s="233">
        <f>IF(G44="ДА",1,0)</f>
        <v>1</v>
      </c>
      <c r="I44" s="231" t="str">
        <f>'ФКУ за 2016 год'!H68</f>
        <v>да</v>
      </c>
      <c r="J44" s="233">
        <f>IF(I44="ДА",1,0)</f>
        <v>1</v>
      </c>
      <c r="K44" s="105"/>
    </row>
    <row r="45" spans="1:13" ht="63.75" customHeight="1" x14ac:dyDescent="0.25">
      <c r="A45" s="63" t="s">
        <v>328</v>
      </c>
      <c r="B45" s="387" t="s">
        <v>142</v>
      </c>
      <c r="C45" s="390" t="s">
        <v>518</v>
      </c>
      <c r="D45" s="391"/>
      <c r="E45" s="391"/>
      <c r="F45" s="391"/>
      <c r="G45" s="391"/>
      <c r="H45" s="391"/>
      <c r="I45" s="391"/>
      <c r="J45" s="391"/>
      <c r="K45" s="105"/>
    </row>
    <row r="46" spans="1:13" ht="30.75" customHeight="1" x14ac:dyDescent="0.25">
      <c r="A46" s="63" t="s">
        <v>18</v>
      </c>
      <c r="B46" s="387"/>
      <c r="C46" s="234">
        <f>'ФКУ за 2016 год'!E69</f>
        <v>5</v>
      </c>
      <c r="D46" s="233">
        <f>IF(C46=0,2,0)</f>
        <v>0</v>
      </c>
      <c r="E46" s="234">
        <f>'ФКУ за 2016 год'!F69</f>
        <v>6</v>
      </c>
      <c r="F46" s="233">
        <f>IF(E46=0,2,0)</f>
        <v>0</v>
      </c>
      <c r="G46" s="234">
        <f>'ФКУ за 2016 год'!G69</f>
        <v>0</v>
      </c>
      <c r="H46" s="233">
        <f>IF(G46=0,2,0)</f>
        <v>2</v>
      </c>
      <c r="I46" s="234">
        <f>'ФКУ за 2016 год'!H69</f>
        <v>31</v>
      </c>
      <c r="J46" s="233">
        <f>IF(I46=0,2,0)</f>
        <v>0</v>
      </c>
      <c r="K46" s="105"/>
    </row>
    <row r="47" spans="1:13" ht="72" customHeight="1" x14ac:dyDescent="0.25">
      <c r="A47" s="63" t="s">
        <v>68</v>
      </c>
      <c r="B47" s="383" t="s">
        <v>143</v>
      </c>
      <c r="C47" s="394" t="s">
        <v>519</v>
      </c>
      <c r="D47" s="395"/>
      <c r="E47" s="395"/>
      <c r="F47" s="395"/>
      <c r="G47" s="395"/>
      <c r="H47" s="395"/>
      <c r="I47" s="395"/>
      <c r="J47" s="395"/>
      <c r="K47" s="105"/>
    </row>
    <row r="48" spans="1:13" ht="24.75" customHeight="1" x14ac:dyDescent="0.25">
      <c r="A48" s="63" t="s">
        <v>19</v>
      </c>
      <c r="B48" s="383"/>
      <c r="C48" s="231">
        <f>'ФКУ за 2016 год'!E72</f>
        <v>100</v>
      </c>
      <c r="D48" s="233">
        <f>IF(C48=0,0,IF(C48&lt;100,3,IF(C48=100,5,)))</f>
        <v>5</v>
      </c>
      <c r="E48" s="231">
        <f>'ФКУ за 2016 год'!F72</f>
        <v>100</v>
      </c>
      <c r="F48" s="233">
        <f>IF(E48=0,0,IF(E48&lt;100,3,IF(E48=100,5,)))</f>
        <v>5</v>
      </c>
      <c r="G48" s="231">
        <f>'ФКУ за 2016 год'!G72</f>
        <v>100</v>
      </c>
      <c r="H48" s="233">
        <f>IF(G48=0,0,IF(G48&lt;100,3,IF(G48=100,5,)))</f>
        <v>5</v>
      </c>
      <c r="I48" s="231">
        <f>'ФКУ за 2016 год'!H72</f>
        <v>100</v>
      </c>
      <c r="J48" s="233">
        <f>IF(I48=0,0,IF(I48&lt;100,3,IF(I48=100,5,)))</f>
        <v>5</v>
      </c>
      <c r="K48" s="105"/>
    </row>
    <row r="49" spans="1:11" ht="24.95" customHeight="1" x14ac:dyDescent="0.25">
      <c r="A49" s="63" t="s">
        <v>329</v>
      </c>
      <c r="B49" s="383" t="s">
        <v>144</v>
      </c>
      <c r="C49" s="390" t="s">
        <v>463</v>
      </c>
      <c r="D49" s="391"/>
      <c r="E49" s="391"/>
      <c r="F49" s="391"/>
      <c r="G49" s="391"/>
      <c r="H49" s="391"/>
      <c r="I49" s="391"/>
      <c r="J49" s="391"/>
      <c r="K49" s="105"/>
    </row>
    <row r="50" spans="1:11" ht="24.95" customHeight="1" x14ac:dyDescent="0.25">
      <c r="A50" s="63" t="s">
        <v>20</v>
      </c>
      <c r="B50" s="383"/>
      <c r="C50" s="231">
        <f>'ФКУ за 2016 год'!E76</f>
        <v>0</v>
      </c>
      <c r="D50" s="233">
        <f>IF(C50=0,5,0)</f>
        <v>5</v>
      </c>
      <c r="E50" s="231">
        <f>'ФКУ за 2016 год'!F77</f>
        <v>0</v>
      </c>
      <c r="F50" s="233">
        <f>IF(E50=0,5,0)</f>
        <v>5</v>
      </c>
      <c r="G50" s="231">
        <f>'ФКУ за 2016 год'!G77</f>
        <v>0</v>
      </c>
      <c r="H50" s="233">
        <f>IF(G50=0,5,0)</f>
        <v>5</v>
      </c>
      <c r="I50" s="231">
        <f>'ФКУ за 2016 год'!H77</f>
        <v>0</v>
      </c>
      <c r="J50" s="233">
        <f>IF(I50=0,5,0)</f>
        <v>5</v>
      </c>
      <c r="K50" s="105"/>
    </row>
    <row r="51" spans="1:11" ht="24.95" customHeight="1" x14ac:dyDescent="0.25">
      <c r="A51" s="63" t="s">
        <v>330</v>
      </c>
      <c r="B51" s="383" t="s">
        <v>145</v>
      </c>
      <c r="C51" s="388" t="s">
        <v>464</v>
      </c>
      <c r="D51" s="389"/>
      <c r="E51" s="389"/>
      <c r="F51" s="389"/>
      <c r="G51" s="389"/>
      <c r="H51" s="389"/>
      <c r="I51" s="389"/>
      <c r="J51" s="389"/>
      <c r="K51" s="105"/>
    </row>
    <row r="52" spans="1:11" ht="24.95" customHeight="1" x14ac:dyDescent="0.25">
      <c r="A52" s="63" t="s">
        <v>19</v>
      </c>
      <c r="B52" s="383"/>
      <c r="C52" s="231">
        <f>'ФКУ за 2016 год'!E80</f>
        <v>100</v>
      </c>
      <c r="D52" s="233">
        <f>IF(C52=100,1,0)</f>
        <v>1</v>
      </c>
      <c r="E52" s="231">
        <f>'ФКУ за 2016 год'!F80</f>
        <v>92.857142857142861</v>
      </c>
      <c r="F52" s="233">
        <f>IF(E52=100,1,0)</f>
        <v>0</v>
      </c>
      <c r="G52" s="231">
        <f>'ФКУ за 2016 год'!G80</f>
        <v>87.850467289719631</v>
      </c>
      <c r="H52" s="233">
        <f>IF(G52=100,1,0)</f>
        <v>0</v>
      </c>
      <c r="I52" s="231">
        <f>'ФКУ за 2016 год'!H80</f>
        <v>85.714285714285708</v>
      </c>
      <c r="J52" s="233">
        <f>IF(I52=100,1,0)</f>
        <v>0</v>
      </c>
      <c r="K52" s="105"/>
    </row>
    <row r="53" spans="1:11" ht="24.95" customHeight="1" x14ac:dyDescent="0.25">
      <c r="A53" s="233"/>
      <c r="B53" s="238" t="s">
        <v>312</v>
      </c>
      <c r="C53" s="182"/>
      <c r="D53" s="233">
        <f>D6+D8+D10+D12+D14+D16+D18+D20+D22+D24+D26+D28+D30+D32+D34+D36+D38+D40+D42+D44+D46+D48+D50+D52</f>
        <v>83</v>
      </c>
      <c r="E53" s="182"/>
      <c r="F53" s="233">
        <f>F6+F8+F10+F12+F14+F16+F18+F20+F22+F24+F26+F28+F30+F32+F34+F36+F38+F40+F42+F44+F46+F48+F50+F52</f>
        <v>74</v>
      </c>
      <c r="G53" s="182"/>
      <c r="H53" s="233">
        <f>H6+H8+H10+H12+H14+H16+H18+H20+H22+H24+H26+H28+H30+H32+H34+H36+H38+H40+H42+H44+H46+H48+H50+H52</f>
        <v>90</v>
      </c>
      <c r="I53" s="182"/>
      <c r="J53" s="233">
        <f>J6+J8+J10+J12+J14+J16+J18+J20+J22+J24+J26+J28+J30+J32+J34+J36+J38+J40+J42+J44+J46+J48+J50+J52</f>
        <v>89</v>
      </c>
      <c r="K53" s="105"/>
    </row>
    <row r="55" spans="1:11" s="110" customFormat="1" ht="12" x14ac:dyDescent="0.2">
      <c r="A55" s="106" t="s">
        <v>305</v>
      </c>
      <c r="B55" s="107"/>
      <c r="C55" s="108"/>
      <c r="D55" s="109"/>
      <c r="E55" s="109"/>
      <c r="F55" s="109"/>
      <c r="G55" s="109"/>
    </row>
    <row r="56" spans="1:11" s="87" customFormat="1" ht="12" x14ac:dyDescent="0.2">
      <c r="A56" s="111" t="s">
        <v>444</v>
      </c>
      <c r="B56" s="100"/>
      <c r="C56" s="99"/>
      <c r="D56" s="98"/>
      <c r="E56" s="98"/>
      <c r="F56" s="98"/>
      <c r="G56" s="98"/>
    </row>
    <row r="57" spans="1:11" x14ac:dyDescent="0.25">
      <c r="B57" s="239"/>
    </row>
    <row r="59" spans="1:11" x14ac:dyDescent="0.25">
      <c r="B59" s="44"/>
    </row>
    <row r="60" spans="1:11" x14ac:dyDescent="0.25">
      <c r="B60" s="44"/>
    </row>
    <row r="61" spans="1:11" x14ac:dyDescent="0.25">
      <c r="B61" s="44"/>
    </row>
  </sheetData>
  <mergeCells count="57">
    <mergeCell ref="C47:J47"/>
    <mergeCell ref="C49:J49"/>
    <mergeCell ref="C51:J51"/>
    <mergeCell ref="B49:B50"/>
    <mergeCell ref="B51:B52"/>
    <mergeCell ref="B47:B48"/>
    <mergeCell ref="C23:J23"/>
    <mergeCell ref="C25:J25"/>
    <mergeCell ref="C27:J27"/>
    <mergeCell ref="C29:J29"/>
    <mergeCell ref="C31:J31"/>
    <mergeCell ref="C45:J45"/>
    <mergeCell ref="A43:A44"/>
    <mergeCell ref="B43:B44"/>
    <mergeCell ref="B45:B46"/>
    <mergeCell ref="C33:J33"/>
    <mergeCell ref="C35:J35"/>
    <mergeCell ref="C37:J37"/>
    <mergeCell ref="C39:J39"/>
    <mergeCell ref="C41:J41"/>
    <mergeCell ref="B37:B38"/>
    <mergeCell ref="B39:B40"/>
    <mergeCell ref="A41:A42"/>
    <mergeCell ref="B41:B42"/>
    <mergeCell ref="C43:J43"/>
    <mergeCell ref="C15:J15"/>
    <mergeCell ref="B17:B18"/>
    <mergeCell ref="C17:J17"/>
    <mergeCell ref="C19:J19"/>
    <mergeCell ref="B19:B20"/>
    <mergeCell ref="B29:B30"/>
    <mergeCell ref="B31:B32"/>
    <mergeCell ref="B33:B34"/>
    <mergeCell ref="B35:B36"/>
    <mergeCell ref="C9:J9"/>
    <mergeCell ref="B13:B14"/>
    <mergeCell ref="C13:J13"/>
    <mergeCell ref="B9:B10"/>
    <mergeCell ref="B11:B12"/>
    <mergeCell ref="C11:J11"/>
    <mergeCell ref="B21:B22"/>
    <mergeCell ref="C21:J21"/>
    <mergeCell ref="B23:B24"/>
    <mergeCell ref="B25:B26"/>
    <mergeCell ref="B27:B28"/>
    <mergeCell ref="B15:B16"/>
    <mergeCell ref="A1:J1"/>
    <mergeCell ref="I2:J2"/>
    <mergeCell ref="B5:B6"/>
    <mergeCell ref="B7:B8"/>
    <mergeCell ref="C2:D2"/>
    <mergeCell ref="E2:F2"/>
    <mergeCell ref="C7:J7"/>
    <mergeCell ref="A2:A3"/>
    <mergeCell ref="B2:B3"/>
    <mergeCell ref="C5:J5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fitToHeight="5" orientation="landscape" r:id="rId1"/>
  <rowBreaks count="1" manualBreakCount="1">
    <brk id="2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88"/>
  <sheetViews>
    <sheetView topLeftCell="A43" zoomScale="130" zoomScaleNormal="130" workbookViewId="0">
      <selection activeCell="D47" sqref="D47:G47"/>
    </sheetView>
  </sheetViews>
  <sheetFormatPr defaultRowHeight="15" x14ac:dyDescent="0.25"/>
  <cols>
    <col min="1" max="1" width="9" style="112" customWidth="1"/>
    <col min="2" max="2" width="5.140625" style="112" customWidth="1"/>
    <col min="3" max="3" width="68.5703125" style="35" customWidth="1"/>
    <col min="4" max="4" width="20.7109375" style="12" customWidth="1"/>
    <col min="5" max="7" width="20.7109375" style="113" customWidth="1"/>
    <col min="8" max="16384" width="9.140625" style="10"/>
  </cols>
  <sheetData>
    <row r="1" spans="1:11" ht="49.9" customHeight="1" x14ac:dyDescent="0.25">
      <c r="A1" s="411" t="s">
        <v>306</v>
      </c>
      <c r="B1" s="411"/>
      <c r="C1" s="412"/>
      <c r="D1" s="412"/>
      <c r="E1" s="412"/>
      <c r="F1" s="412"/>
      <c r="G1" s="412"/>
      <c r="H1" s="105"/>
    </row>
    <row r="2" spans="1:11" ht="43.5" customHeight="1" x14ac:dyDescent="0.25">
      <c r="A2" s="385" t="s">
        <v>150</v>
      </c>
      <c r="B2" s="385" t="s">
        <v>151</v>
      </c>
      <c r="C2" s="382" t="s">
        <v>6</v>
      </c>
      <c r="D2" s="382" t="s">
        <v>23</v>
      </c>
      <c r="E2" s="382"/>
      <c r="F2" s="382" t="s">
        <v>24</v>
      </c>
      <c r="G2" s="382"/>
      <c r="I2" s="226"/>
      <c r="J2" s="105"/>
    </row>
    <row r="3" spans="1:11" ht="21" customHeight="1" x14ac:dyDescent="0.25">
      <c r="A3" s="385"/>
      <c r="B3" s="385"/>
      <c r="C3" s="382"/>
      <c r="D3" s="54" t="s">
        <v>7</v>
      </c>
      <c r="E3" s="54" t="s">
        <v>14</v>
      </c>
      <c r="F3" s="54" t="s">
        <v>7</v>
      </c>
      <c r="G3" s="54" t="s">
        <v>14</v>
      </c>
      <c r="H3" s="105"/>
    </row>
    <row r="4" spans="1:11" s="240" customFormat="1" ht="15" customHeight="1" x14ac:dyDescent="0.25">
      <c r="A4" s="227">
        <v>1</v>
      </c>
      <c r="B4" s="227">
        <v>2</v>
      </c>
      <c r="C4" s="227">
        <v>3</v>
      </c>
      <c r="D4" s="228">
        <v>4</v>
      </c>
      <c r="E4" s="228">
        <v>5</v>
      </c>
      <c r="F4" s="228">
        <v>6</v>
      </c>
      <c r="G4" s="228">
        <v>7</v>
      </c>
      <c r="I4" s="241"/>
    </row>
    <row r="5" spans="1:11" s="242" customFormat="1" ht="24.95" customHeight="1" x14ac:dyDescent="0.25">
      <c r="A5" s="398" t="s">
        <v>26</v>
      </c>
      <c r="B5" s="398"/>
      <c r="C5" s="398"/>
      <c r="D5" s="398"/>
      <c r="E5" s="398"/>
      <c r="F5" s="398"/>
      <c r="G5" s="398"/>
      <c r="I5" s="243"/>
    </row>
    <row r="6" spans="1:11" ht="24.95" customHeight="1" x14ac:dyDescent="0.25">
      <c r="A6" s="399" t="s">
        <v>400</v>
      </c>
      <c r="B6" s="399" t="s">
        <v>46</v>
      </c>
      <c r="C6" s="407" t="s">
        <v>154</v>
      </c>
      <c r="D6" s="408" t="s">
        <v>467</v>
      </c>
      <c r="E6" s="409"/>
      <c r="F6" s="409"/>
      <c r="G6" s="409"/>
      <c r="H6" s="105"/>
      <c r="I6" s="244"/>
    </row>
    <row r="7" spans="1:11" ht="50.25" customHeight="1" x14ac:dyDescent="0.25">
      <c r="A7" s="399"/>
      <c r="B7" s="399"/>
      <c r="C7" s="407"/>
      <c r="D7" s="80">
        <f>'ФГБУ за 2016 год'!E8</f>
        <v>0</v>
      </c>
      <c r="E7" s="245">
        <f>IF(D7=0,2,0)</f>
        <v>2</v>
      </c>
      <c r="F7" s="246">
        <f>'ФГБУ за 2016 год'!F8</f>
        <v>0</v>
      </c>
      <c r="G7" s="245">
        <f>IF(F7=0,2,0)</f>
        <v>2</v>
      </c>
      <c r="H7" s="105"/>
      <c r="I7" s="244"/>
    </row>
    <row r="8" spans="1:11" ht="24.95" customHeight="1" x14ac:dyDescent="0.25">
      <c r="A8" s="75" t="s">
        <v>401</v>
      </c>
      <c r="B8" s="247"/>
      <c r="C8" s="248" t="s">
        <v>25</v>
      </c>
      <c r="D8" s="399"/>
      <c r="E8" s="399"/>
      <c r="F8" s="399"/>
      <c r="G8" s="399"/>
      <c r="H8" s="105"/>
      <c r="I8" s="244"/>
    </row>
    <row r="9" spans="1:11" ht="21.95" customHeight="1" x14ac:dyDescent="0.25">
      <c r="A9" s="400" t="s">
        <v>333</v>
      </c>
      <c r="B9" s="400" t="s">
        <v>152</v>
      </c>
      <c r="C9" s="407" t="s">
        <v>29</v>
      </c>
      <c r="D9" s="410" t="s">
        <v>468</v>
      </c>
      <c r="E9" s="372"/>
      <c r="F9" s="372"/>
      <c r="G9" s="372"/>
      <c r="H9" s="249"/>
      <c r="I9" s="249"/>
      <c r="J9" s="249"/>
      <c r="K9" s="249"/>
    </row>
    <row r="10" spans="1:11" ht="30.75" customHeight="1" x14ac:dyDescent="0.25">
      <c r="A10" s="400"/>
      <c r="B10" s="400"/>
      <c r="C10" s="407"/>
      <c r="D10" s="250">
        <f>'ФГБУ за 2016 год'!E10</f>
        <v>0</v>
      </c>
      <c r="E10" s="251">
        <f>IF(D10&lt;=3,5,0)</f>
        <v>5</v>
      </c>
      <c r="F10" s="252">
        <f>'ФГБУ за 2016 год'!F10</f>
        <v>0</v>
      </c>
      <c r="G10" s="251">
        <f>IF(F10&lt;=3,5,0)</f>
        <v>5</v>
      </c>
      <c r="H10" s="105"/>
    </row>
    <row r="11" spans="1:11" ht="24.95" customHeight="1" x14ac:dyDescent="0.25">
      <c r="A11" s="400" t="s">
        <v>334</v>
      </c>
      <c r="B11" s="400" t="s">
        <v>153</v>
      </c>
      <c r="C11" s="407" t="s">
        <v>308</v>
      </c>
      <c r="D11" s="410" t="s">
        <v>469</v>
      </c>
      <c r="E11" s="372"/>
      <c r="F11" s="372"/>
      <c r="G11" s="372"/>
      <c r="H11" s="249"/>
      <c r="I11" s="249"/>
      <c r="J11" s="249"/>
      <c r="K11" s="249"/>
    </row>
    <row r="12" spans="1:11" ht="24.95" customHeight="1" x14ac:dyDescent="0.25">
      <c r="A12" s="400"/>
      <c r="B12" s="400"/>
      <c r="C12" s="407"/>
      <c r="D12" s="253">
        <f>'ФГБУ за 2016 год'!E12</f>
        <v>0</v>
      </c>
      <c r="E12" s="251">
        <f>IF(D12&lt;=15,5,0)</f>
        <v>5</v>
      </c>
      <c r="F12" s="253">
        <f>'ФГБУ за 2016 год'!F12</f>
        <v>0</v>
      </c>
      <c r="G12" s="251">
        <f>IF(F12&lt;=15,5,0)</f>
        <v>5</v>
      </c>
      <c r="H12" s="105"/>
    </row>
    <row r="13" spans="1:11" s="112" customFormat="1" ht="24.95" customHeight="1" x14ac:dyDescent="0.25">
      <c r="A13" s="334" t="s">
        <v>173</v>
      </c>
      <c r="B13" s="334"/>
      <c r="C13" s="334"/>
      <c r="D13" s="334"/>
      <c r="E13" s="334"/>
      <c r="F13" s="334"/>
      <c r="G13" s="334"/>
      <c r="H13" s="235"/>
    </row>
    <row r="14" spans="1:11" ht="24.95" customHeight="1" x14ac:dyDescent="0.25">
      <c r="A14" s="400" t="s">
        <v>335</v>
      </c>
      <c r="B14" s="400" t="s">
        <v>153</v>
      </c>
      <c r="C14" s="383" t="s">
        <v>155</v>
      </c>
      <c r="D14" s="386" t="s">
        <v>470</v>
      </c>
      <c r="E14" s="386"/>
      <c r="F14" s="386"/>
      <c r="G14" s="386"/>
      <c r="H14" s="105"/>
    </row>
    <row r="15" spans="1:11" ht="24.95" customHeight="1" x14ac:dyDescent="0.25">
      <c r="A15" s="400"/>
      <c r="B15" s="400"/>
      <c r="C15" s="383"/>
      <c r="D15" s="254">
        <f>'ФГБУ за 2016 год'!E17</f>
        <v>-4.0366545739959771E-2</v>
      </c>
      <c r="E15" s="255">
        <f>IF(D15&lt;=1.5,5,0)</f>
        <v>5</v>
      </c>
      <c r="F15" s="254">
        <f>'ФГБУ за 2016 год'!F17</f>
        <v>5.7850648556062687</v>
      </c>
      <c r="G15" s="256">
        <f>IF(F15&lt;=1.5,5,0)</f>
        <v>0</v>
      </c>
      <c r="H15" s="105"/>
    </row>
    <row r="16" spans="1:11" ht="24.95" customHeight="1" x14ac:dyDescent="0.25">
      <c r="A16" s="400" t="s">
        <v>336</v>
      </c>
      <c r="B16" s="400" t="s">
        <v>19</v>
      </c>
      <c r="C16" s="383" t="s">
        <v>156</v>
      </c>
      <c r="D16" s="386" t="s">
        <v>471</v>
      </c>
      <c r="E16" s="386"/>
      <c r="F16" s="386"/>
      <c r="G16" s="386"/>
      <c r="H16" s="105"/>
    </row>
    <row r="17" spans="1:8" ht="24.95" customHeight="1" x14ac:dyDescent="0.25">
      <c r="A17" s="400"/>
      <c r="B17" s="400"/>
      <c r="C17" s="383"/>
      <c r="D17" s="254">
        <f>'ФГБУ за 2016 год'!E21</f>
        <v>103.46912226304237</v>
      </c>
      <c r="E17" s="255">
        <f>IF(D17&lt;=25,5,0)</f>
        <v>0</v>
      </c>
      <c r="F17" s="254">
        <f>'ФГБУ за 2016 год'!F21</f>
        <v>-26.221879995475124</v>
      </c>
      <c r="G17" s="255">
        <f>IF(F17&lt;=25,5,0)</f>
        <v>5</v>
      </c>
      <c r="H17" s="105"/>
    </row>
    <row r="18" spans="1:8" ht="24.95" customHeight="1" x14ac:dyDescent="0.25">
      <c r="A18" s="400" t="s">
        <v>337</v>
      </c>
      <c r="B18" s="400" t="s">
        <v>19</v>
      </c>
      <c r="C18" s="383" t="s">
        <v>157</v>
      </c>
      <c r="D18" s="386" t="s">
        <v>472</v>
      </c>
      <c r="E18" s="386"/>
      <c r="F18" s="386"/>
      <c r="G18" s="386"/>
      <c r="H18" s="105"/>
    </row>
    <row r="19" spans="1:8" ht="24.95" customHeight="1" x14ac:dyDescent="0.25">
      <c r="A19" s="400"/>
      <c r="B19" s="400"/>
      <c r="C19" s="383"/>
      <c r="D19" s="257">
        <f>'ФГБУ за 2016 год'!E25</f>
        <v>8.7128862071885776E-2</v>
      </c>
      <c r="E19" s="258">
        <f>IF(D19&lt;=1.5,5,0)</f>
        <v>5</v>
      </c>
      <c r="F19" s="257">
        <f>'ФГБУ за 2016 год'!F25</f>
        <v>2.1828958714370867</v>
      </c>
      <c r="G19" s="258">
        <f>IF(F19&lt;=1.5,5,0)</f>
        <v>0</v>
      </c>
      <c r="H19" s="105"/>
    </row>
    <row r="20" spans="1:8" ht="24.95" customHeight="1" x14ac:dyDescent="0.25">
      <c r="A20" s="400" t="s">
        <v>338</v>
      </c>
      <c r="B20" s="400" t="s">
        <v>19</v>
      </c>
      <c r="C20" s="414" t="s">
        <v>158</v>
      </c>
      <c r="D20" s="386" t="s">
        <v>473</v>
      </c>
      <c r="E20" s="386"/>
      <c r="F20" s="386"/>
      <c r="G20" s="386"/>
      <c r="H20" s="105"/>
    </row>
    <row r="21" spans="1:8" ht="33.75" customHeight="1" x14ac:dyDescent="0.25">
      <c r="A21" s="400"/>
      <c r="B21" s="400"/>
      <c r="C21" s="414"/>
      <c r="D21" s="257">
        <f>'ФГБУ за 2016 год'!E29</f>
        <v>3.0903202801078646</v>
      </c>
      <c r="E21" s="258">
        <f>IF(D21&lt;=1.5,5,0)</f>
        <v>0</v>
      </c>
      <c r="F21" s="257">
        <f>'ФГБУ за 2016 год'!F29</f>
        <v>7.2617846239646076</v>
      </c>
      <c r="G21" s="258">
        <f>IF(F21&lt;=1.5,5,0)</f>
        <v>0</v>
      </c>
      <c r="H21" s="105"/>
    </row>
    <row r="22" spans="1:8" ht="24.95" customHeight="1" x14ac:dyDescent="0.25">
      <c r="A22" s="400" t="s">
        <v>339</v>
      </c>
      <c r="B22" s="400" t="s">
        <v>19</v>
      </c>
      <c r="C22" s="387" t="s">
        <v>159</v>
      </c>
      <c r="D22" s="386" t="s">
        <v>474</v>
      </c>
      <c r="E22" s="386"/>
      <c r="F22" s="386"/>
      <c r="G22" s="386"/>
      <c r="H22" s="105"/>
    </row>
    <row r="23" spans="1:8" ht="24.95" customHeight="1" x14ac:dyDescent="0.25">
      <c r="A23" s="400"/>
      <c r="B23" s="400"/>
      <c r="C23" s="387"/>
      <c r="D23" s="257">
        <f>'ФГБУ за 2016 год'!E33</f>
        <v>-4.0366545739959771E-2</v>
      </c>
      <c r="E23" s="258">
        <f>IF(D23&lt;=1.5,5,0)</f>
        <v>5</v>
      </c>
      <c r="F23" s="257">
        <f>'ФГБУ за 2016 год'!F33</f>
        <v>5.7850648556062687</v>
      </c>
      <c r="G23" s="258">
        <f>IF(F23&lt;=1.5,5,0)</f>
        <v>0</v>
      </c>
      <c r="H23" s="105"/>
    </row>
    <row r="24" spans="1:8" ht="15" customHeight="1" x14ac:dyDescent="0.25">
      <c r="A24" s="400" t="s">
        <v>340</v>
      </c>
      <c r="B24" s="400" t="s">
        <v>153</v>
      </c>
      <c r="C24" s="383" t="s">
        <v>160</v>
      </c>
      <c r="D24" s="401" t="s">
        <v>475</v>
      </c>
      <c r="E24" s="401"/>
      <c r="F24" s="401"/>
      <c r="G24" s="401"/>
      <c r="H24" s="105"/>
    </row>
    <row r="25" spans="1:8" ht="15" customHeight="1" x14ac:dyDescent="0.25">
      <c r="A25" s="400"/>
      <c r="B25" s="400"/>
      <c r="C25" s="383"/>
      <c r="D25" s="401" t="s">
        <v>476</v>
      </c>
      <c r="E25" s="413"/>
      <c r="F25" s="401" t="s">
        <v>477</v>
      </c>
      <c r="G25" s="415"/>
      <c r="H25" s="105"/>
    </row>
    <row r="26" spans="1:8" ht="15" customHeight="1" x14ac:dyDescent="0.25">
      <c r="A26" s="400"/>
      <c r="B26" s="400"/>
      <c r="C26" s="383"/>
      <c r="D26" s="401" t="s">
        <v>478</v>
      </c>
      <c r="E26" s="401"/>
      <c r="F26" s="401"/>
      <c r="G26" s="401"/>
      <c r="H26" s="105"/>
    </row>
    <row r="27" spans="1:8" ht="15" customHeight="1" x14ac:dyDescent="0.25">
      <c r="A27" s="400"/>
      <c r="B27" s="400"/>
      <c r="C27" s="383"/>
      <c r="D27" s="401" t="s">
        <v>479</v>
      </c>
      <c r="E27" s="413"/>
      <c r="F27" s="401" t="s">
        <v>480</v>
      </c>
      <c r="G27" s="413"/>
      <c r="H27" s="105"/>
    </row>
    <row r="28" spans="1:8" ht="15" customHeight="1" x14ac:dyDescent="0.25">
      <c r="A28" s="400"/>
      <c r="B28" s="400"/>
      <c r="C28" s="383"/>
      <c r="D28" s="401" t="s">
        <v>481</v>
      </c>
      <c r="E28" s="401"/>
      <c r="F28" s="401"/>
      <c r="G28" s="401"/>
      <c r="H28" s="105"/>
    </row>
    <row r="29" spans="1:8" ht="15" customHeight="1" x14ac:dyDescent="0.25">
      <c r="A29" s="400"/>
      <c r="B29" s="400"/>
      <c r="C29" s="383"/>
      <c r="D29" s="401" t="s">
        <v>482</v>
      </c>
      <c r="E29" s="413"/>
      <c r="F29" s="401" t="s">
        <v>483</v>
      </c>
      <c r="G29" s="413"/>
      <c r="H29" s="105"/>
    </row>
    <row r="30" spans="1:8" ht="15" customHeight="1" x14ac:dyDescent="0.25">
      <c r="A30" s="400"/>
      <c r="B30" s="400"/>
      <c r="C30" s="383"/>
      <c r="D30" s="401" t="s">
        <v>484</v>
      </c>
      <c r="E30" s="401"/>
      <c r="F30" s="401"/>
      <c r="G30" s="401"/>
      <c r="H30" s="105"/>
    </row>
    <row r="31" spans="1:8" ht="15" customHeight="1" x14ac:dyDescent="0.25">
      <c r="A31" s="400"/>
      <c r="B31" s="400"/>
      <c r="C31" s="383"/>
      <c r="D31" s="401" t="s">
        <v>485</v>
      </c>
      <c r="E31" s="413"/>
      <c r="F31" s="401" t="s">
        <v>486</v>
      </c>
      <c r="G31" s="413"/>
      <c r="H31" s="105"/>
    </row>
    <row r="32" spans="1:8" ht="24.95" customHeight="1" x14ac:dyDescent="0.25">
      <c r="A32" s="400"/>
      <c r="B32" s="400"/>
      <c r="C32" s="383"/>
      <c r="D32" s="254">
        <f>'ФГБУ за 2016 год'!E37</f>
        <v>100</v>
      </c>
      <c r="E32" s="251">
        <f>IF(D32=100,5,IF(D32&gt;=90,4,IF(D32&gt;=80,3,0)))</f>
        <v>5</v>
      </c>
      <c r="F32" s="254">
        <f>'ФГБУ за 2016 год'!F37</f>
        <v>27.896301389254006</v>
      </c>
      <c r="G32" s="251">
        <f>IF(F32&gt;=80,5,IF(F32&gt;70,4,IF(F32&gt;60,3,0)))</f>
        <v>0</v>
      </c>
      <c r="H32" s="105"/>
    </row>
    <row r="33" spans="1:8" s="112" customFormat="1" ht="24.95" customHeight="1" x14ac:dyDescent="0.25">
      <c r="A33" s="334" t="s">
        <v>174</v>
      </c>
      <c r="B33" s="334"/>
      <c r="C33" s="334"/>
      <c r="D33" s="334"/>
      <c r="E33" s="230"/>
      <c r="F33" s="259"/>
      <c r="G33" s="230"/>
      <c r="H33" s="235"/>
    </row>
    <row r="34" spans="1:8" ht="30" customHeight="1" x14ac:dyDescent="0.25">
      <c r="A34" s="400" t="s">
        <v>402</v>
      </c>
      <c r="B34" s="400" t="s">
        <v>34</v>
      </c>
      <c r="C34" s="383" t="s">
        <v>8</v>
      </c>
      <c r="D34" s="401" t="s">
        <v>487</v>
      </c>
      <c r="E34" s="401"/>
      <c r="F34" s="401"/>
      <c r="G34" s="401"/>
      <c r="H34" s="105"/>
    </row>
    <row r="35" spans="1:8" ht="19.5" customHeight="1" x14ac:dyDescent="0.25">
      <c r="A35" s="400"/>
      <c r="B35" s="400"/>
      <c r="C35" s="383"/>
      <c r="D35" s="252">
        <f>'ФГБУ за 2016 год'!F41</f>
        <v>0</v>
      </c>
      <c r="E35" s="251">
        <f>IF(D35&lt;=2,5,0)</f>
        <v>5</v>
      </c>
      <c r="F35" s="252">
        <f>'ФГБУ за 2016 год'!E41</f>
        <v>0</v>
      </c>
      <c r="G35" s="251">
        <f>IF(F35&lt;=2,5,0)</f>
        <v>5</v>
      </c>
      <c r="H35" s="105"/>
    </row>
    <row r="36" spans="1:8" ht="30" customHeight="1" x14ac:dyDescent="0.25">
      <c r="A36" s="400" t="s">
        <v>403</v>
      </c>
      <c r="B36" s="400" t="s">
        <v>34</v>
      </c>
      <c r="C36" s="387" t="s">
        <v>161</v>
      </c>
      <c r="D36" s="401" t="s">
        <v>488</v>
      </c>
      <c r="E36" s="401"/>
      <c r="F36" s="401"/>
      <c r="G36" s="401"/>
      <c r="H36" s="105"/>
    </row>
    <row r="37" spans="1:8" ht="30" customHeight="1" x14ac:dyDescent="0.25">
      <c r="A37" s="400"/>
      <c r="B37" s="400"/>
      <c r="C37" s="387"/>
      <c r="D37" s="252">
        <f>'ФГБУ за 2016 год'!F43</f>
        <v>0</v>
      </c>
      <c r="E37" s="251">
        <f>IF(D37&lt;=3,5,0)</f>
        <v>5</v>
      </c>
      <c r="F37" s="252">
        <f>'ФГБУ за 2016 год'!E43</f>
        <v>0</v>
      </c>
      <c r="G37" s="251">
        <f>IF(F37&lt;=3,5,0)</f>
        <v>5</v>
      </c>
      <c r="H37" s="105"/>
    </row>
    <row r="38" spans="1:8" ht="30" customHeight="1" x14ac:dyDescent="0.25">
      <c r="A38" s="400" t="s">
        <v>404</v>
      </c>
      <c r="B38" s="400" t="s">
        <v>34</v>
      </c>
      <c r="C38" s="387" t="s">
        <v>36</v>
      </c>
      <c r="D38" s="401" t="s">
        <v>489</v>
      </c>
      <c r="E38" s="401"/>
      <c r="F38" s="401"/>
      <c r="G38" s="401"/>
      <c r="H38" s="105"/>
    </row>
    <row r="39" spans="1:8" ht="30" customHeight="1" x14ac:dyDescent="0.25">
      <c r="A39" s="400"/>
      <c r="B39" s="400"/>
      <c r="C39" s="387"/>
      <c r="D39" s="252">
        <f>'ФГБУ за 2016 год'!F45</f>
        <v>0</v>
      </c>
      <c r="E39" s="251">
        <f>IF(D39&lt;=3,5,0)</f>
        <v>5</v>
      </c>
      <c r="F39" s="252">
        <f>'ФГБУ за 2016 год'!E45</f>
        <v>0</v>
      </c>
      <c r="G39" s="251">
        <f>IF(F39&lt;=3,5,0)</f>
        <v>5</v>
      </c>
      <c r="H39" s="105"/>
    </row>
    <row r="40" spans="1:8" s="112" customFormat="1" ht="24.95" customHeight="1" x14ac:dyDescent="0.25">
      <c r="A40" s="169" t="s">
        <v>405</v>
      </c>
      <c r="B40" s="260"/>
      <c r="C40" s="261" t="s">
        <v>177</v>
      </c>
      <c r="D40" s="392"/>
      <c r="E40" s="392"/>
      <c r="F40" s="392"/>
      <c r="G40" s="392"/>
      <c r="H40" s="235"/>
    </row>
    <row r="41" spans="1:8" ht="30" customHeight="1" x14ac:dyDescent="0.25">
      <c r="A41" s="400" t="s">
        <v>406</v>
      </c>
      <c r="B41" s="400" t="s">
        <v>19</v>
      </c>
      <c r="C41" s="387" t="s">
        <v>162</v>
      </c>
      <c r="D41" s="401" t="s">
        <v>490</v>
      </c>
      <c r="E41" s="401"/>
      <c r="F41" s="401"/>
      <c r="G41" s="401"/>
      <c r="H41" s="105"/>
    </row>
    <row r="42" spans="1:8" ht="24.95" customHeight="1" x14ac:dyDescent="0.25">
      <c r="A42" s="400"/>
      <c r="B42" s="400"/>
      <c r="C42" s="387"/>
      <c r="D42" s="262">
        <f>'ФГБУ за 2016 год'!E49</f>
        <v>4.1468699913467608E-3</v>
      </c>
      <c r="E42" s="251">
        <f>IF(D42&lt;=0.2,5,0)</f>
        <v>5</v>
      </c>
      <c r="F42" s="262">
        <f>'ФГБУ за 2016 год'!F49</f>
        <v>0.11510419163597957</v>
      </c>
      <c r="G42" s="251">
        <f>IF(F42&lt;=0.2,5,0)</f>
        <v>5</v>
      </c>
      <c r="H42" s="105"/>
    </row>
    <row r="43" spans="1:8" ht="99.75" customHeight="1" x14ac:dyDescent="0.25">
      <c r="A43" s="400" t="s">
        <v>407</v>
      </c>
      <c r="B43" s="400" t="s">
        <v>19</v>
      </c>
      <c r="C43" s="383" t="s">
        <v>163</v>
      </c>
      <c r="D43" s="417" t="s">
        <v>495</v>
      </c>
      <c r="E43" s="417"/>
      <c r="F43" s="417"/>
      <c r="G43" s="417"/>
      <c r="H43" s="105"/>
    </row>
    <row r="44" spans="1:8" ht="24.95" customHeight="1" x14ac:dyDescent="0.25">
      <c r="A44" s="400"/>
      <c r="B44" s="400"/>
      <c r="C44" s="383"/>
      <c r="D44" s="254">
        <f>'ФГБУ за 2016 год'!E53</f>
        <v>-879.02097902097898</v>
      </c>
      <c r="E44" s="251">
        <f>IF(D44&gt;0,5,0)</f>
        <v>0</v>
      </c>
      <c r="F44" s="262">
        <f>'ФГБУ за 2016 год'!F53</f>
        <v>41.681553349554498</v>
      </c>
      <c r="G44" s="251">
        <f>IF(F44&gt;0,5,0)</f>
        <v>5</v>
      </c>
      <c r="H44" s="105"/>
    </row>
    <row r="45" spans="1:8" ht="34.5" customHeight="1" x14ac:dyDescent="0.25">
      <c r="A45" s="392" t="s">
        <v>498</v>
      </c>
      <c r="B45" s="400" t="s">
        <v>19</v>
      </c>
      <c r="C45" s="383" t="s">
        <v>164</v>
      </c>
      <c r="D45" s="418" t="s">
        <v>520</v>
      </c>
      <c r="E45" s="418"/>
      <c r="F45" s="418"/>
      <c r="G45" s="418"/>
      <c r="H45" s="105"/>
    </row>
    <row r="46" spans="1:8" ht="24.95" customHeight="1" x14ac:dyDescent="0.25">
      <c r="A46" s="392"/>
      <c r="B46" s="400"/>
      <c r="C46" s="383"/>
      <c r="D46" s="262">
        <f>'ФГБУ за 2016 год'!E57</f>
        <v>0.46062962483055525</v>
      </c>
      <c r="E46" s="251">
        <f>IF(D46&lt;=1.5,5,IF(D46&lt;=2,3,0))</f>
        <v>5</v>
      </c>
      <c r="F46" s="262">
        <f>'ФГБУ за 2016 год'!F57</f>
        <v>18.5068828605189</v>
      </c>
      <c r="G46" s="251">
        <f>IF(F46&lt;=1.5,5,IF(F46&lt;=2,3,0))</f>
        <v>0</v>
      </c>
      <c r="H46" s="105"/>
    </row>
    <row r="47" spans="1:8" ht="50.25" customHeight="1" x14ac:dyDescent="0.25">
      <c r="A47" s="392" t="s">
        <v>499</v>
      </c>
      <c r="B47" s="400" t="s">
        <v>20</v>
      </c>
      <c r="C47" s="383" t="s">
        <v>132</v>
      </c>
      <c r="D47" s="405" t="s">
        <v>497</v>
      </c>
      <c r="E47" s="405"/>
      <c r="F47" s="405"/>
      <c r="G47" s="405"/>
      <c r="H47" s="105"/>
    </row>
    <row r="48" spans="1:8" ht="24.95" customHeight="1" x14ac:dyDescent="0.25">
      <c r="A48" s="392"/>
      <c r="B48" s="400"/>
      <c r="C48" s="383"/>
      <c r="D48" s="263">
        <f>'ФГБУ за 2016 год'!E61</f>
        <v>0</v>
      </c>
      <c r="E48" s="251">
        <f>IF(D48=0,2,0)</f>
        <v>2</v>
      </c>
      <c r="F48" s="263">
        <f>'ФГБУ за 2016 год'!F61</f>
        <v>0</v>
      </c>
      <c r="G48" s="251">
        <f>IF(F48=0,2,0)</f>
        <v>2</v>
      </c>
      <c r="H48" s="105"/>
    </row>
    <row r="49" spans="1:8" ht="24.95" customHeight="1" x14ac:dyDescent="0.25">
      <c r="A49" s="130" t="s">
        <v>500</v>
      </c>
      <c r="B49" s="264"/>
      <c r="C49" s="261" t="s">
        <v>178</v>
      </c>
      <c r="D49" s="392"/>
      <c r="E49" s="392"/>
      <c r="F49" s="392"/>
      <c r="G49" s="392"/>
      <c r="H49" s="105"/>
    </row>
    <row r="50" spans="1:8" ht="34.5" customHeight="1" x14ac:dyDescent="0.25">
      <c r="A50" s="400" t="s">
        <v>443</v>
      </c>
      <c r="B50" s="400" t="s">
        <v>19</v>
      </c>
      <c r="C50" s="387" t="s">
        <v>165</v>
      </c>
      <c r="D50" s="401" t="s">
        <v>494</v>
      </c>
      <c r="E50" s="401"/>
      <c r="F50" s="401"/>
      <c r="G50" s="401"/>
      <c r="H50" s="105"/>
    </row>
    <row r="51" spans="1:8" ht="24.95" customHeight="1" x14ac:dyDescent="0.25">
      <c r="A51" s="400"/>
      <c r="B51" s="400"/>
      <c r="C51" s="387"/>
      <c r="D51" s="262">
        <f>'ФГБУ за 2016 год'!E64</f>
        <v>1.6348393031739279</v>
      </c>
      <c r="E51" s="251">
        <f>IF(D51&lt;=1.5,5,IF(D51&lt;=2,3,0))</f>
        <v>3</v>
      </c>
      <c r="F51" s="262">
        <f>'ФГБУ за 2016 год'!F64</f>
        <v>4.0956626706352628</v>
      </c>
      <c r="G51" s="251">
        <f>IF(F51&lt;=1.5,5,IF(F51&lt;=2,3,0))</f>
        <v>0</v>
      </c>
      <c r="H51" s="105"/>
    </row>
    <row r="52" spans="1:8" ht="92.25" customHeight="1" x14ac:dyDescent="0.25">
      <c r="A52" s="400" t="s">
        <v>408</v>
      </c>
      <c r="B52" s="400" t="s">
        <v>19</v>
      </c>
      <c r="C52" s="383" t="s">
        <v>166</v>
      </c>
      <c r="D52" s="404" t="s">
        <v>439</v>
      </c>
      <c r="E52" s="404"/>
      <c r="F52" s="404"/>
      <c r="G52" s="404"/>
      <c r="H52" s="105"/>
    </row>
    <row r="53" spans="1:8" ht="24.95" customHeight="1" x14ac:dyDescent="0.25">
      <c r="A53" s="400"/>
      <c r="B53" s="400"/>
      <c r="C53" s="383"/>
      <c r="D53" s="262">
        <f>'ФГБУ за 2016 год'!E68</f>
        <v>-80.574268845888966</v>
      </c>
      <c r="E53" s="251">
        <f>IF(D53&gt;0,5,0)</f>
        <v>0</v>
      </c>
      <c r="F53" s="262">
        <f>'ФГБУ за 2016 год'!F68</f>
        <v>-78.291781805840174</v>
      </c>
      <c r="G53" s="251">
        <f>IF(F53&gt;0,5,0)</f>
        <v>0</v>
      </c>
      <c r="H53" s="105"/>
    </row>
    <row r="54" spans="1:8" ht="45.75" customHeight="1" x14ac:dyDescent="0.25">
      <c r="A54" s="400" t="s">
        <v>409</v>
      </c>
      <c r="B54" s="400" t="s">
        <v>20</v>
      </c>
      <c r="C54" s="383" t="s">
        <v>167</v>
      </c>
      <c r="D54" s="404" t="s">
        <v>446</v>
      </c>
      <c r="E54" s="404"/>
      <c r="F54" s="404"/>
      <c r="G54" s="404"/>
      <c r="H54" s="105"/>
    </row>
    <row r="55" spans="1:8" ht="24.95" customHeight="1" x14ac:dyDescent="0.25">
      <c r="A55" s="400"/>
      <c r="B55" s="400"/>
      <c r="C55" s="383"/>
      <c r="D55" s="265">
        <f>'ФГБУ за 2016 год'!E71</f>
        <v>0</v>
      </c>
      <c r="E55" s="251">
        <f>IF(D55=0,1,0)</f>
        <v>1</v>
      </c>
      <c r="F55" s="265">
        <f>'ФГБУ за 2016 год'!F71</f>
        <v>0</v>
      </c>
      <c r="G55" s="251">
        <f>IF(F55=0,1,0)</f>
        <v>1</v>
      </c>
      <c r="H55" s="105"/>
    </row>
    <row r="56" spans="1:8" ht="90.75" customHeight="1" x14ac:dyDescent="0.25">
      <c r="A56" s="400" t="s">
        <v>410</v>
      </c>
      <c r="B56" s="400" t="s">
        <v>18</v>
      </c>
      <c r="C56" s="419" t="s">
        <v>168</v>
      </c>
      <c r="D56" s="404" t="s">
        <v>447</v>
      </c>
      <c r="E56" s="404"/>
      <c r="F56" s="404"/>
      <c r="G56" s="404"/>
      <c r="H56" s="105"/>
    </row>
    <row r="57" spans="1:8" ht="24.95" customHeight="1" x14ac:dyDescent="0.25">
      <c r="A57" s="400"/>
      <c r="B57" s="400"/>
      <c r="C57" s="419"/>
      <c r="D57" s="252">
        <f>'ФГБУ за 2016 год'!E74</f>
        <v>0</v>
      </c>
      <c r="E57" s="251">
        <f>IF(D57=0,5,IF(D57&lt;=2,4,IF(D57&lt;=3,3,0)))</f>
        <v>5</v>
      </c>
      <c r="F57" s="252">
        <f>'ФГБУ за 2016 год'!F74</f>
        <v>0</v>
      </c>
      <c r="G57" s="251">
        <f>IF(F57=0,5,IF(F57&lt;=2,4,IF(F57&lt;=3,3,0)))</f>
        <v>5</v>
      </c>
      <c r="H57" s="105"/>
    </row>
    <row r="58" spans="1:8" s="112" customFormat="1" ht="24.95" customHeight="1" x14ac:dyDescent="0.25">
      <c r="A58" s="334" t="s">
        <v>175</v>
      </c>
      <c r="B58" s="397"/>
      <c r="C58" s="397"/>
      <c r="D58" s="397"/>
      <c r="E58" s="397"/>
      <c r="F58" s="397"/>
      <c r="G58" s="397"/>
      <c r="H58" s="235"/>
    </row>
    <row r="59" spans="1:8" ht="60.75" customHeight="1" x14ac:dyDescent="0.25">
      <c r="A59" s="400" t="s">
        <v>411</v>
      </c>
      <c r="B59" s="400" t="s">
        <v>18</v>
      </c>
      <c r="C59" s="383" t="s">
        <v>169</v>
      </c>
      <c r="D59" s="401" t="s">
        <v>496</v>
      </c>
      <c r="E59" s="401"/>
      <c r="F59" s="401"/>
      <c r="G59" s="401"/>
      <c r="H59" s="105"/>
    </row>
    <row r="60" spans="1:8" ht="24.95" customHeight="1" x14ac:dyDescent="0.25">
      <c r="A60" s="400"/>
      <c r="B60" s="400"/>
      <c r="C60" s="383"/>
      <c r="D60" s="252">
        <f>'ФГБУ за 2016 год'!E76</f>
        <v>0</v>
      </c>
      <c r="E60" s="251">
        <f>IF(D60=0,1,0)</f>
        <v>1</v>
      </c>
      <c r="F60" s="252">
        <f>'ФГБУ за 2016 год'!F76</f>
        <v>0</v>
      </c>
      <c r="G60" s="251">
        <f>IF(F60=0,1,0)</f>
        <v>1</v>
      </c>
      <c r="H60" s="105"/>
    </row>
    <row r="61" spans="1:8" ht="51.75" customHeight="1" x14ac:dyDescent="0.25">
      <c r="A61" s="400" t="s">
        <v>412</v>
      </c>
      <c r="B61" s="400"/>
      <c r="C61" s="383" t="s">
        <v>141</v>
      </c>
      <c r="D61" s="402" t="s">
        <v>448</v>
      </c>
      <c r="E61" s="403"/>
      <c r="F61" s="403"/>
      <c r="G61" s="403"/>
      <c r="H61" s="105"/>
    </row>
    <row r="62" spans="1:8" ht="24.95" customHeight="1" x14ac:dyDescent="0.25">
      <c r="A62" s="400"/>
      <c r="B62" s="400"/>
      <c r="C62" s="383"/>
      <c r="D62" s="252" t="str">
        <f>'ФГБУ за 2016 год'!E78</f>
        <v>есть</v>
      </c>
      <c r="E62" s="251">
        <f>IF(D62="есть",1,0)</f>
        <v>1</v>
      </c>
      <c r="F62" s="252" t="str">
        <f>'ФГБУ за 2016 год'!F78</f>
        <v>есть</v>
      </c>
      <c r="G62" s="251">
        <f>IF(F62="есть",1,0)</f>
        <v>1</v>
      </c>
      <c r="H62" s="105"/>
    </row>
    <row r="63" spans="1:8" s="112" customFormat="1" ht="20.100000000000001" customHeight="1" x14ac:dyDescent="0.25">
      <c r="A63" s="169" t="s">
        <v>413</v>
      </c>
      <c r="B63" s="260"/>
      <c r="C63" s="261" t="s">
        <v>113</v>
      </c>
      <c r="D63" s="392"/>
      <c r="E63" s="392"/>
      <c r="F63" s="392"/>
      <c r="G63" s="266"/>
      <c r="H63" s="235"/>
    </row>
    <row r="64" spans="1:8" s="112" customFormat="1" ht="24.95" customHeight="1" x14ac:dyDescent="0.25">
      <c r="A64" s="400" t="s">
        <v>414</v>
      </c>
      <c r="B64" s="400" t="s">
        <v>19</v>
      </c>
      <c r="C64" s="383" t="s">
        <v>170</v>
      </c>
      <c r="D64" s="401" t="s">
        <v>491</v>
      </c>
      <c r="E64" s="401"/>
      <c r="F64" s="401"/>
      <c r="G64" s="401"/>
      <c r="H64" s="235"/>
    </row>
    <row r="65" spans="1:8" s="112" customFormat="1" ht="24.95" customHeight="1" x14ac:dyDescent="0.25">
      <c r="A65" s="400"/>
      <c r="B65" s="400"/>
      <c r="C65" s="383"/>
      <c r="D65" s="262">
        <f>'ФГБУ за 2016 год'!E82</f>
        <v>100</v>
      </c>
      <c r="E65" s="251">
        <f>IF(D65=100,3,0)</f>
        <v>3</v>
      </c>
      <c r="F65" s="262">
        <f>'ФГБУ за 2016 год'!F82</f>
        <v>42.432285824822564</v>
      </c>
      <c r="G65" s="251">
        <f>IF(F65=100,3,0)</f>
        <v>0</v>
      </c>
      <c r="H65" s="235"/>
    </row>
    <row r="66" spans="1:8" s="112" customFormat="1" ht="24.95" customHeight="1" x14ac:dyDescent="0.25">
      <c r="A66" s="400" t="s">
        <v>415</v>
      </c>
      <c r="B66" s="400" t="s">
        <v>19</v>
      </c>
      <c r="C66" s="383" t="s">
        <v>171</v>
      </c>
      <c r="D66" s="401" t="s">
        <v>492</v>
      </c>
      <c r="E66" s="401"/>
      <c r="F66" s="401"/>
      <c r="G66" s="401"/>
      <c r="H66" s="235"/>
    </row>
    <row r="67" spans="1:8" ht="24.95" customHeight="1" x14ac:dyDescent="0.25">
      <c r="A67" s="400"/>
      <c r="B67" s="400"/>
      <c r="C67" s="383"/>
      <c r="D67" s="262">
        <f>'ФГБУ за 2016 год'!E86</f>
        <v>0</v>
      </c>
      <c r="E67" s="251">
        <f>IF(D67=100,3,0)</f>
        <v>0</v>
      </c>
      <c r="F67" s="262">
        <f>'ФГБУ за 2016 год'!F86</f>
        <v>0</v>
      </c>
      <c r="G67" s="251">
        <f>IF(F67=100,3,0)</f>
        <v>0</v>
      </c>
      <c r="H67" s="105"/>
    </row>
    <row r="68" spans="1:8" s="112" customFormat="1" ht="24.95" customHeight="1" x14ac:dyDescent="0.25">
      <c r="A68" s="334" t="s">
        <v>176</v>
      </c>
      <c r="B68" s="334"/>
      <c r="C68" s="334"/>
      <c r="D68" s="334"/>
      <c r="E68" s="334"/>
      <c r="F68" s="334"/>
      <c r="G68" s="334"/>
      <c r="H68" s="235"/>
    </row>
    <row r="69" spans="1:8" ht="24.95" customHeight="1" x14ac:dyDescent="0.25">
      <c r="A69" s="400" t="s">
        <v>416</v>
      </c>
      <c r="B69" s="400" t="s">
        <v>19</v>
      </c>
      <c r="C69" s="383" t="s">
        <v>172</v>
      </c>
      <c r="D69" s="405" t="s">
        <v>493</v>
      </c>
      <c r="E69" s="406"/>
      <c r="F69" s="406"/>
      <c r="G69" s="406"/>
      <c r="H69" s="105"/>
    </row>
    <row r="70" spans="1:8" ht="24.95" customHeight="1" x14ac:dyDescent="0.25">
      <c r="A70" s="400"/>
      <c r="B70" s="400"/>
      <c r="C70" s="383"/>
      <c r="D70" s="262">
        <f>'ФГБУ за 2016 год'!E91</f>
        <v>100</v>
      </c>
      <c r="E70" s="251">
        <f>IF(D70=100,1,0)</f>
        <v>1</v>
      </c>
      <c r="F70" s="262">
        <f>'ФГБУ за 2016 год'!F91</f>
        <v>73.684210526315795</v>
      </c>
      <c r="G70" s="251">
        <f>IF(F70=100,1,0)</f>
        <v>0</v>
      </c>
      <c r="H70" s="105"/>
    </row>
    <row r="71" spans="1:8" ht="24.95" customHeight="1" x14ac:dyDescent="0.25">
      <c r="A71" s="416" t="s">
        <v>332</v>
      </c>
      <c r="B71" s="416"/>
      <c r="C71" s="416"/>
      <c r="D71" s="267"/>
      <c r="E71" s="268">
        <f>E7+E10+E12+E15+E17+E19+E21+E23+E32+E35+E37+E39+E42+E44+E46+E48+E51+E53+E55+E57+E60+E62+E65+E67+E70</f>
        <v>74</v>
      </c>
      <c r="F71" s="269"/>
      <c r="G71" s="268">
        <f>G7+G10+G12+G15+G17+G19+G21+G23+G32+G35+G37+G39+G42+G44+G46+G48+G51+G53+G55+G57+G60+G62+G65+G67+G70</f>
        <v>52</v>
      </c>
      <c r="H71" s="105"/>
    </row>
    <row r="72" spans="1:8" ht="16.899999999999999" customHeight="1" x14ac:dyDescent="0.25">
      <c r="A72" s="101"/>
      <c r="B72" s="101"/>
      <c r="D72" s="102"/>
      <c r="E72" s="103"/>
      <c r="F72" s="104"/>
      <c r="G72" s="103"/>
      <c r="H72" s="105"/>
    </row>
    <row r="73" spans="1:8" s="110" customFormat="1" ht="12" x14ac:dyDescent="0.2">
      <c r="A73" s="106" t="s">
        <v>305</v>
      </c>
      <c r="B73" s="107"/>
      <c r="C73" s="108"/>
      <c r="D73" s="109"/>
      <c r="E73" s="109"/>
      <c r="F73" s="109"/>
      <c r="G73" s="109"/>
    </row>
    <row r="74" spans="1:8" s="87" customFormat="1" ht="12" x14ac:dyDescent="0.2">
      <c r="A74" s="111" t="s">
        <v>444</v>
      </c>
      <c r="B74" s="100"/>
      <c r="C74" s="99"/>
      <c r="D74" s="98"/>
      <c r="E74" s="98"/>
      <c r="F74" s="98"/>
      <c r="G74" s="98"/>
    </row>
    <row r="75" spans="1:8" ht="14.45" customHeight="1" x14ac:dyDescent="0.25">
      <c r="C75" s="44"/>
    </row>
    <row r="76" spans="1:8" x14ac:dyDescent="0.25">
      <c r="C76" s="44"/>
    </row>
    <row r="77" spans="1:8" x14ac:dyDescent="0.25">
      <c r="C77" s="44"/>
    </row>
    <row r="88" spans="3:3" x14ac:dyDescent="0.25">
      <c r="C88" s="239"/>
    </row>
  </sheetData>
  <mergeCells count="127">
    <mergeCell ref="A71:C71"/>
    <mergeCell ref="A47:A48"/>
    <mergeCell ref="B47:B48"/>
    <mergeCell ref="C47:C48"/>
    <mergeCell ref="D47:G47"/>
    <mergeCell ref="A43:A44"/>
    <mergeCell ref="B43:B44"/>
    <mergeCell ref="C43:C44"/>
    <mergeCell ref="D43:G43"/>
    <mergeCell ref="B45:B46"/>
    <mergeCell ref="A45:A46"/>
    <mergeCell ref="C45:C46"/>
    <mergeCell ref="D45:G45"/>
    <mergeCell ref="B56:B57"/>
    <mergeCell ref="C56:C57"/>
    <mergeCell ref="D56:G56"/>
    <mergeCell ref="A50:A51"/>
    <mergeCell ref="B50:B51"/>
    <mergeCell ref="C50:C51"/>
    <mergeCell ref="D50:G50"/>
    <mergeCell ref="A52:A53"/>
    <mergeCell ref="B52:B53"/>
    <mergeCell ref="C52:C53"/>
    <mergeCell ref="D52:G52"/>
    <mergeCell ref="A38:A39"/>
    <mergeCell ref="B38:B39"/>
    <mergeCell ref="C38:C39"/>
    <mergeCell ref="D38:G38"/>
    <mergeCell ref="A41:A42"/>
    <mergeCell ref="B41:B42"/>
    <mergeCell ref="C41:C42"/>
    <mergeCell ref="D41:G41"/>
    <mergeCell ref="D40:G40"/>
    <mergeCell ref="A36:A37"/>
    <mergeCell ref="B36:B37"/>
    <mergeCell ref="C36:C37"/>
    <mergeCell ref="D36:G36"/>
    <mergeCell ref="A24:A32"/>
    <mergeCell ref="B24:B32"/>
    <mergeCell ref="C24:C32"/>
    <mergeCell ref="D24:G24"/>
    <mergeCell ref="D25:E25"/>
    <mergeCell ref="F25:G25"/>
    <mergeCell ref="D26:G26"/>
    <mergeCell ref="D27:E27"/>
    <mergeCell ref="F27:G27"/>
    <mergeCell ref="D28:G28"/>
    <mergeCell ref="D29:E29"/>
    <mergeCell ref="F29:G29"/>
    <mergeCell ref="F31:G31"/>
    <mergeCell ref="A34:A35"/>
    <mergeCell ref="B34:B35"/>
    <mergeCell ref="C34:C35"/>
    <mergeCell ref="D34:G34"/>
    <mergeCell ref="A1:G1"/>
    <mergeCell ref="A2:A3"/>
    <mergeCell ref="C2:C3"/>
    <mergeCell ref="D2:E2"/>
    <mergeCell ref="F2:G2"/>
    <mergeCell ref="B2:B3"/>
    <mergeCell ref="D30:G30"/>
    <mergeCell ref="D31:E31"/>
    <mergeCell ref="C11:C12"/>
    <mergeCell ref="D11:G11"/>
    <mergeCell ref="B9:B10"/>
    <mergeCell ref="B11:B12"/>
    <mergeCell ref="B18:B19"/>
    <mergeCell ref="A22:A23"/>
    <mergeCell ref="C22:C23"/>
    <mergeCell ref="D22:G22"/>
    <mergeCell ref="B22:B23"/>
    <mergeCell ref="A18:A19"/>
    <mergeCell ref="C18:C19"/>
    <mergeCell ref="D18:G18"/>
    <mergeCell ref="A20:A21"/>
    <mergeCell ref="C20:C21"/>
    <mergeCell ref="D20:G20"/>
    <mergeCell ref="B20:B21"/>
    <mergeCell ref="C6:C7"/>
    <mergeCell ref="D6:G6"/>
    <mergeCell ref="A6:A7"/>
    <mergeCell ref="B6:B7"/>
    <mergeCell ref="B16:B17"/>
    <mergeCell ref="A14:A15"/>
    <mergeCell ref="C14:C15"/>
    <mergeCell ref="D14:G14"/>
    <mergeCell ref="A16:A17"/>
    <mergeCell ref="C16:C17"/>
    <mergeCell ref="D16:G16"/>
    <mergeCell ref="B14:B15"/>
    <mergeCell ref="A9:A10"/>
    <mergeCell ref="C9:C10"/>
    <mergeCell ref="D9:G9"/>
    <mergeCell ref="A11:A12"/>
    <mergeCell ref="C69:C70"/>
    <mergeCell ref="B69:B70"/>
    <mergeCell ref="A69:A70"/>
    <mergeCell ref="D69:G69"/>
    <mergeCell ref="A68:G68"/>
    <mergeCell ref="A64:A65"/>
    <mergeCell ref="B64:B65"/>
    <mergeCell ref="C64:C65"/>
    <mergeCell ref="D64:G64"/>
    <mergeCell ref="A58:G58"/>
    <mergeCell ref="D49:G49"/>
    <mergeCell ref="D63:F63"/>
    <mergeCell ref="A5:G5"/>
    <mergeCell ref="A13:G13"/>
    <mergeCell ref="A33:D33"/>
    <mergeCell ref="D8:G8"/>
    <mergeCell ref="A66:A67"/>
    <mergeCell ref="B66:B67"/>
    <mergeCell ref="C66:C67"/>
    <mergeCell ref="D66:G66"/>
    <mergeCell ref="A59:A60"/>
    <mergeCell ref="B59:B60"/>
    <mergeCell ref="C59:C60"/>
    <mergeCell ref="D59:G59"/>
    <mergeCell ref="A61:A62"/>
    <mergeCell ref="B61:B62"/>
    <mergeCell ref="C61:C62"/>
    <mergeCell ref="D61:G61"/>
    <mergeCell ref="A54:A55"/>
    <mergeCell ref="B54:B55"/>
    <mergeCell ref="C54:C55"/>
    <mergeCell ref="D54:G54"/>
    <mergeCell ref="A56:A57"/>
  </mergeCells>
  <printOptions horizontalCentered="1"/>
  <pageMargins left="0.39370078740157483" right="0.39370078740157483" top="0.66" bottom="0.56000000000000005" header="0.11811023622047245" footer="0.11811023622047245"/>
  <pageSetup paperSize="9" scale="85" fitToHeight="0" orientation="landscape" r:id="rId1"/>
  <rowBreaks count="1" manualBreakCount="1">
    <brk id="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749992370372631"/>
  </sheetPr>
  <dimension ref="A1:AA22"/>
  <sheetViews>
    <sheetView zoomScale="130" zoomScaleNormal="130" workbookViewId="0">
      <selection activeCell="P13" sqref="P13"/>
    </sheetView>
  </sheetViews>
  <sheetFormatPr defaultRowHeight="15" x14ac:dyDescent="0.25"/>
  <cols>
    <col min="1" max="1" width="25.5703125" customWidth="1"/>
    <col min="2" max="3" width="4.7109375" customWidth="1"/>
    <col min="4" max="6" width="4.140625" customWidth="1"/>
    <col min="7" max="9" width="4.7109375" customWidth="1"/>
    <col min="10" max="10" width="4.140625" customWidth="1"/>
    <col min="11" max="18" width="4.7109375" customWidth="1"/>
    <col min="19" max="25" width="4.140625" customWidth="1"/>
    <col min="26" max="27" width="11.7109375" customWidth="1"/>
    <col min="28" max="28" width="1" customWidth="1"/>
  </cols>
  <sheetData>
    <row r="1" spans="1:27" s="10" customFormat="1" ht="37.5" customHeight="1" x14ac:dyDescent="0.25">
      <c r="A1" s="420" t="s">
        <v>304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</row>
    <row r="2" spans="1:27" s="10" customFormat="1" ht="9.75" customHeight="1" x14ac:dyDescent="0.2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</row>
    <row r="3" spans="1:27" ht="37.5" customHeight="1" x14ac:dyDescent="0.25">
      <c r="A3" s="421" t="s">
        <v>44</v>
      </c>
      <c r="B3" s="423" t="s">
        <v>11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2" t="s">
        <v>507</v>
      </c>
      <c r="AA3" s="422" t="s">
        <v>43</v>
      </c>
    </row>
    <row r="4" spans="1:27" ht="43.5" customHeight="1" x14ac:dyDescent="0.25">
      <c r="A4" s="421"/>
      <c r="B4" s="219" t="s">
        <v>214</v>
      </c>
      <c r="C4" s="219" t="s">
        <v>215</v>
      </c>
      <c r="D4" s="219" t="s">
        <v>216</v>
      </c>
      <c r="E4" s="219" t="s">
        <v>217</v>
      </c>
      <c r="F4" s="219" t="s">
        <v>218</v>
      </c>
      <c r="G4" s="219" t="s">
        <v>219</v>
      </c>
      <c r="H4" s="219" t="s">
        <v>220</v>
      </c>
      <c r="I4" s="219" t="s">
        <v>221</v>
      </c>
      <c r="J4" s="219" t="s">
        <v>222</v>
      </c>
      <c r="K4" s="219" t="s">
        <v>223</v>
      </c>
      <c r="L4" s="219" t="s">
        <v>224</v>
      </c>
      <c r="M4" s="219" t="s">
        <v>225</v>
      </c>
      <c r="N4" s="219" t="s">
        <v>226</v>
      </c>
      <c r="O4" s="219" t="s">
        <v>227</v>
      </c>
      <c r="P4" s="219" t="s">
        <v>228</v>
      </c>
      <c r="Q4" s="219" t="s">
        <v>229</v>
      </c>
      <c r="R4" s="219" t="s">
        <v>230</v>
      </c>
      <c r="S4" s="219" t="s">
        <v>231</v>
      </c>
      <c r="T4" s="219" t="s">
        <v>232</v>
      </c>
      <c r="U4" s="219" t="s">
        <v>233</v>
      </c>
      <c r="V4" s="219" t="s">
        <v>234</v>
      </c>
      <c r="W4" s="219" t="s">
        <v>235</v>
      </c>
      <c r="X4" s="219" t="s">
        <v>236</v>
      </c>
      <c r="Y4" s="219" t="s">
        <v>237</v>
      </c>
      <c r="Z4" s="422"/>
      <c r="AA4" s="422"/>
    </row>
    <row r="5" spans="1:27" ht="14.25" customHeight="1" x14ac:dyDescent="0.25">
      <c r="A5" s="220" t="s">
        <v>10</v>
      </c>
      <c r="B5" s="219">
        <v>1</v>
      </c>
      <c r="C5" s="219">
        <v>2</v>
      </c>
      <c r="D5" s="219">
        <v>3</v>
      </c>
      <c r="E5" s="219">
        <v>4</v>
      </c>
      <c r="F5" s="219">
        <v>5</v>
      </c>
      <c r="G5" s="219">
        <v>6</v>
      </c>
      <c r="H5" s="219">
        <v>7</v>
      </c>
      <c r="I5" s="219">
        <v>8</v>
      </c>
      <c r="J5" s="219">
        <v>9</v>
      </c>
      <c r="K5" s="219">
        <v>10</v>
      </c>
      <c r="L5" s="219">
        <v>11</v>
      </c>
      <c r="M5" s="219">
        <v>12</v>
      </c>
      <c r="N5" s="219">
        <v>13</v>
      </c>
      <c r="O5" s="219">
        <v>14</v>
      </c>
      <c r="P5" s="219">
        <v>15</v>
      </c>
      <c r="Q5" s="219">
        <v>16</v>
      </c>
      <c r="R5" s="219">
        <v>17</v>
      </c>
      <c r="S5" s="219">
        <v>18</v>
      </c>
      <c r="T5" s="219">
        <v>19</v>
      </c>
      <c r="U5" s="219">
        <v>20</v>
      </c>
      <c r="V5" s="219">
        <v>21</v>
      </c>
      <c r="W5" s="219">
        <v>22</v>
      </c>
      <c r="X5" s="219">
        <v>23</v>
      </c>
      <c r="Y5" s="219">
        <v>24</v>
      </c>
      <c r="Z5" s="86">
        <v>25</v>
      </c>
      <c r="AA5" s="86">
        <v>26</v>
      </c>
    </row>
    <row r="6" spans="1:27" ht="61.5" customHeight="1" x14ac:dyDescent="0.25">
      <c r="A6" s="275" t="s">
        <v>0</v>
      </c>
      <c r="B6" s="221">
        <f>'Показатели ФКУ- 2016 год'!D6</f>
        <v>5</v>
      </c>
      <c r="C6" s="221">
        <f>'Показатели ФКУ- 2016 год'!D8</f>
        <v>5</v>
      </c>
      <c r="D6" s="221">
        <f>'Показатели ФКУ- 2016 год'!D10</f>
        <v>2</v>
      </c>
      <c r="E6" s="221">
        <f>'Показатели ФКУ- 2016 год'!D12</f>
        <v>3</v>
      </c>
      <c r="F6" s="221">
        <f>'Показатели ФКУ- 2016 год'!D14</f>
        <v>5</v>
      </c>
      <c r="G6" s="221">
        <f>'Показатели ФКУ- 2016 год'!D16</f>
        <v>5</v>
      </c>
      <c r="H6" s="221">
        <f>'Показатели ФКУ- 2016 год'!D18</f>
        <v>5</v>
      </c>
      <c r="I6" s="221">
        <f>'Показатели ФКУ- 2016 год'!D20</f>
        <v>5</v>
      </c>
      <c r="J6" s="221">
        <f>'Показатели ФКУ- 2016 год'!D22</f>
        <v>0</v>
      </c>
      <c r="K6" s="221">
        <f>'Показатели ФКУ- 2016 год'!D24</f>
        <v>3</v>
      </c>
      <c r="L6" s="221">
        <f>'Показатели ФКУ- 2016 год'!D26</f>
        <v>5</v>
      </c>
      <c r="M6" s="221">
        <f>'Показатели ФКУ- 2016 год'!D28</f>
        <v>5</v>
      </c>
      <c r="N6" s="221">
        <f>'Показатели ФКУ- 2016 год'!D30</f>
        <v>2</v>
      </c>
      <c r="O6" s="221">
        <f>'Показатели ФКУ- 2016 год'!D32</f>
        <v>5</v>
      </c>
      <c r="P6" s="221">
        <f>'Показатели ФКУ- 2016 год'!D34</f>
        <v>0</v>
      </c>
      <c r="Q6" s="221">
        <f>'Показатели ФКУ- 2016 год'!D36</f>
        <v>5</v>
      </c>
      <c r="R6" s="221">
        <f>'Показатели ФКУ- 2016 год'!D38</f>
        <v>5</v>
      </c>
      <c r="S6" s="221">
        <f>'Показатели ФКУ- 2016 год'!D40</f>
        <v>5</v>
      </c>
      <c r="T6" s="221">
        <f>'Показатели ФКУ- 2016 год'!D42</f>
        <v>2</v>
      </c>
      <c r="U6" s="221">
        <f>'Показатели ФКУ- 2016 год'!D44</f>
        <v>0</v>
      </c>
      <c r="V6" s="221">
        <f>'Показатели ФКУ- 2016 год'!D46</f>
        <v>0</v>
      </c>
      <c r="W6" s="221">
        <f>'Показатели ФКУ- 2016 год'!D48</f>
        <v>5</v>
      </c>
      <c r="X6" s="221">
        <f>'Показатели ФКУ- 2016 год'!D50</f>
        <v>5</v>
      </c>
      <c r="Y6" s="221">
        <f>'Показатели ФКУ- 2016 год'!D52</f>
        <v>1</v>
      </c>
      <c r="Z6" s="94">
        <f>SUM(B6:Y6)</f>
        <v>83</v>
      </c>
      <c r="AA6" s="95">
        <f>_xlfn.RANK.EQ(Z6,Z6:Z9,0)</f>
        <v>3</v>
      </c>
    </row>
    <row r="7" spans="1:27" ht="76.5" customHeight="1" x14ac:dyDescent="0.25">
      <c r="A7" s="275" t="s">
        <v>1</v>
      </c>
      <c r="B7" s="221">
        <f>'Показатели ФКУ- 2016 год'!F6</f>
        <v>5</v>
      </c>
      <c r="C7" s="221">
        <f>'Показатели ФКУ- 2016 год'!F8</f>
        <v>5</v>
      </c>
      <c r="D7" s="221">
        <f>'Показатели ФКУ- 2016 год'!F10</f>
        <v>2</v>
      </c>
      <c r="E7" s="221">
        <f>'Показатели ФКУ- 2016 год'!F12</f>
        <v>0</v>
      </c>
      <c r="F7" s="221">
        <f>'Показатели ФКУ- 2016 год'!F14</f>
        <v>5</v>
      </c>
      <c r="G7" s="221">
        <f>'Показатели ФКУ- 2016 год'!F16</f>
        <v>5</v>
      </c>
      <c r="H7" s="221">
        <f>'Показатели ФКУ- 2016 год'!F18</f>
        <v>5</v>
      </c>
      <c r="I7" s="221">
        <f>'Показатели ФКУ- 2016 год'!F20</f>
        <v>5</v>
      </c>
      <c r="J7" s="221">
        <f>'Показатели ФКУ- 2016 год'!F22</f>
        <v>5</v>
      </c>
      <c r="K7" s="221">
        <f>'Показатели ФКУ- 2016 год'!F24</f>
        <v>3</v>
      </c>
      <c r="L7" s="221">
        <f>'Показатели ФКУ- 2016 год'!F26</f>
        <v>0</v>
      </c>
      <c r="M7" s="221">
        <f>'Показатели ФКУ- 2016 год'!F28</f>
        <v>0</v>
      </c>
      <c r="N7" s="221">
        <f>'Показатели ФКУ- 2016 год'!F30</f>
        <v>2</v>
      </c>
      <c r="O7" s="221">
        <f>'Показатели ФКУ- 2016 год'!F32</f>
        <v>5</v>
      </c>
      <c r="P7" s="221">
        <f>'Показатели ФКУ- 2016 год'!F34</f>
        <v>0</v>
      </c>
      <c r="Q7" s="221">
        <f>'Показатели ФКУ- 2016 год'!F36</f>
        <v>5</v>
      </c>
      <c r="R7" s="221">
        <f>'Показатели ФКУ- 2016 год'!F38</f>
        <v>5</v>
      </c>
      <c r="S7" s="221">
        <f>'Показатели ФКУ- 2016 год'!F40</f>
        <v>5</v>
      </c>
      <c r="T7" s="221">
        <f>'Показатели ФКУ- 2016 год'!F42</f>
        <v>2</v>
      </c>
      <c r="U7" s="221">
        <f>'Показатели ФКУ- 2016 год'!F44</f>
        <v>0</v>
      </c>
      <c r="V7" s="221">
        <f>'Показатели ФКУ- 2016 год'!F46</f>
        <v>0</v>
      </c>
      <c r="W7" s="221">
        <f>'Показатели ФКУ- 2016 год'!F48</f>
        <v>5</v>
      </c>
      <c r="X7" s="221">
        <f>'Показатели ФКУ- 2016 год'!F50</f>
        <v>5</v>
      </c>
      <c r="Y7" s="221">
        <f>'Показатели ФКУ- 2016 год'!F52</f>
        <v>0</v>
      </c>
      <c r="Z7" s="95">
        <f>SUM(B7:Y7)</f>
        <v>74</v>
      </c>
      <c r="AA7" s="95">
        <f>_xlfn.RANK.EQ(Z7,Z6:Z9,0)</f>
        <v>4</v>
      </c>
    </row>
    <row r="8" spans="1:27" ht="120" customHeight="1" x14ac:dyDescent="0.25">
      <c r="A8" s="275" t="s">
        <v>2</v>
      </c>
      <c r="B8" s="221">
        <f>'Показатели ФКУ- 2016 год'!H6</f>
        <v>5</v>
      </c>
      <c r="C8" s="221">
        <f>'Показатели ФКУ- 2016 год'!H8</f>
        <v>5</v>
      </c>
      <c r="D8" s="221">
        <f>'Показатели ФКУ- 2016 год'!H10</f>
        <v>2</v>
      </c>
      <c r="E8" s="221">
        <f>'Показатели ФКУ- 2016 год'!H12</f>
        <v>5</v>
      </c>
      <c r="F8" s="221">
        <f>'Показатели ФКУ- 2016 год'!H14</f>
        <v>5</v>
      </c>
      <c r="G8" s="221">
        <f>'Показатели ФКУ- 2016 год'!H16</f>
        <v>5</v>
      </c>
      <c r="H8" s="221">
        <f>'Показатели ФКУ- 2016 год'!H18</f>
        <v>5</v>
      </c>
      <c r="I8" s="221">
        <f>'Показатели ФКУ- 2016 год'!H20</f>
        <v>5</v>
      </c>
      <c r="J8" s="221">
        <f>'Показатели ФКУ- 2016 год'!H22</f>
        <v>5</v>
      </c>
      <c r="K8" s="221">
        <f>'Показатели ФКУ- 2016 год'!H24</f>
        <v>3</v>
      </c>
      <c r="L8" s="221">
        <f>'Показатели ФКУ- 2016 год'!H26</f>
        <v>5</v>
      </c>
      <c r="M8" s="221">
        <f>'Показатели ФКУ- 2016 год'!H28</f>
        <v>0</v>
      </c>
      <c r="N8" s="221">
        <f>'Показатели ФКУ- 2016 год'!H30</f>
        <v>0</v>
      </c>
      <c r="O8" s="221">
        <f>'Показатели ФКУ- 2016 год'!H32</f>
        <v>5</v>
      </c>
      <c r="P8" s="221">
        <f>'Показатели ФКУ- 2016 год'!H34</f>
        <v>5</v>
      </c>
      <c r="Q8" s="221">
        <f>'Показатели ФКУ- 2016 год'!H36</f>
        <v>5</v>
      </c>
      <c r="R8" s="221">
        <f>'Показатели ФКУ- 2016 год'!H38</f>
        <v>5</v>
      </c>
      <c r="S8" s="221">
        <f>'Показатели ФКУ- 2016 год'!H40</f>
        <v>5</v>
      </c>
      <c r="T8" s="221">
        <f>'Показатели ФКУ- 2016 год'!H42</f>
        <v>2</v>
      </c>
      <c r="U8" s="221">
        <f>'Показатели ФКУ- 2016 год'!H44</f>
        <v>1</v>
      </c>
      <c r="V8" s="221">
        <f>'Показатели ФКУ- 2016 год'!H46</f>
        <v>2</v>
      </c>
      <c r="W8" s="221">
        <f>'Показатели ФКУ- 2016 год'!H48</f>
        <v>5</v>
      </c>
      <c r="X8" s="221">
        <f>'Показатели ФКУ- 2016 год'!H50</f>
        <v>5</v>
      </c>
      <c r="Y8" s="221">
        <f>'Показатели ФКУ- 2016 год'!H52</f>
        <v>0</v>
      </c>
      <c r="Z8" s="95">
        <f>SUM(B8:Y8)</f>
        <v>90</v>
      </c>
      <c r="AA8" s="95">
        <f>_xlfn.RANK.EQ(Z8,Z6:Z9,0)</f>
        <v>1</v>
      </c>
    </row>
    <row r="9" spans="1:27" ht="52.5" customHeight="1" x14ac:dyDescent="0.25">
      <c r="A9" s="275" t="s">
        <v>3</v>
      </c>
      <c r="B9" s="221">
        <f>'Показатели ФКУ- 2016 год'!J6</f>
        <v>5</v>
      </c>
      <c r="C9" s="221">
        <f>'Показатели ФКУ- 2016 год'!J8</f>
        <v>5</v>
      </c>
      <c r="D9" s="221">
        <f>'Показатели ФКУ- 2016 год'!J10</f>
        <v>2</v>
      </c>
      <c r="E9" s="221">
        <f>'Показатели ФКУ- 2016 год'!J12</f>
        <v>4</v>
      </c>
      <c r="F9" s="221">
        <f>'Показатели ФКУ- 2016 год'!J14</f>
        <v>5</v>
      </c>
      <c r="G9" s="221">
        <f>'Показатели ФКУ- 2016 год'!J16</f>
        <v>5</v>
      </c>
      <c r="H9" s="221">
        <f>'Показатели ФКУ- 2016 год'!J18</f>
        <v>5</v>
      </c>
      <c r="I9" s="221">
        <f>'Показатели ФКУ- 2016 год'!J20</f>
        <v>5</v>
      </c>
      <c r="J9" s="221">
        <f>'Показатели ФКУ- 2016 год'!J22</f>
        <v>5</v>
      </c>
      <c r="K9" s="221">
        <f>'Показатели ФКУ- 2016 год'!J24</f>
        <v>3</v>
      </c>
      <c r="L9" s="221">
        <f>'Показатели ФКУ- 2016 год'!J26</f>
        <v>5</v>
      </c>
      <c r="M9" s="221">
        <f>'Показатели ФКУ- 2016 год'!J28</f>
        <v>5</v>
      </c>
      <c r="N9" s="221">
        <f>'Показатели ФКУ- 2016 год'!J30</f>
        <v>2</v>
      </c>
      <c r="O9" s="221">
        <f>'Показатели ФКУ- 2016 год'!J32</f>
        <v>5</v>
      </c>
      <c r="P9" s="221">
        <f>'Показатели ФКУ- 2016 год'!J34</f>
        <v>0</v>
      </c>
      <c r="Q9" s="221">
        <f>'Показатели ФКУ- 2016 год'!J36</f>
        <v>5</v>
      </c>
      <c r="R9" s="221">
        <f>'Показатели ФКУ- 2016 год'!J38</f>
        <v>5</v>
      </c>
      <c r="S9" s="221">
        <f>'Показатели ФКУ- 2016 год'!J40</f>
        <v>5</v>
      </c>
      <c r="T9" s="221">
        <f>'Показатели ФКУ- 2016 год'!J42</f>
        <v>2</v>
      </c>
      <c r="U9" s="221">
        <f>'Показатели ФКУ- 2016 год'!J44</f>
        <v>1</v>
      </c>
      <c r="V9" s="221">
        <f>'Показатели ФКУ- 2016 год'!J46</f>
        <v>0</v>
      </c>
      <c r="W9" s="221">
        <f>'Показатели ФКУ- 2016 год'!J48</f>
        <v>5</v>
      </c>
      <c r="X9" s="221">
        <f>'Показатели ФКУ- 2016 год'!J50</f>
        <v>5</v>
      </c>
      <c r="Y9" s="221">
        <f>'Показатели ФКУ- 2016 год'!J52</f>
        <v>0</v>
      </c>
      <c r="Z9" s="95">
        <f>SUM(B9:Y9)</f>
        <v>89</v>
      </c>
      <c r="AA9" s="95">
        <f>_xlfn.RANK.EQ(Z9,Z6:Z9,0)</f>
        <v>2</v>
      </c>
    </row>
    <row r="10" spans="1:27" s="9" customFormat="1" x14ac:dyDescent="0.25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  <c r="AA10" s="91"/>
    </row>
    <row r="11" spans="1:27" s="10" customFormat="1" x14ac:dyDescent="0.25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1"/>
      <c r="AA11" s="91"/>
    </row>
    <row r="12" spans="1:27" s="110" customFormat="1" ht="12" x14ac:dyDescent="0.2">
      <c r="A12" s="106" t="s">
        <v>305</v>
      </c>
      <c r="B12" s="107"/>
      <c r="C12" s="108"/>
      <c r="D12" s="109"/>
      <c r="E12" s="109"/>
      <c r="F12" s="109"/>
      <c r="G12" s="109"/>
    </row>
    <row r="13" spans="1:27" s="87" customFormat="1" ht="12" x14ac:dyDescent="0.2">
      <c r="A13" s="111" t="s">
        <v>449</v>
      </c>
      <c r="B13" s="100"/>
      <c r="C13" s="99"/>
      <c r="D13" s="98"/>
      <c r="E13" s="98"/>
      <c r="F13" s="98"/>
      <c r="G13" s="98"/>
    </row>
    <row r="21" spans="1:1" x14ac:dyDescent="0.25">
      <c r="A21" s="1"/>
    </row>
    <row r="22" spans="1:1" x14ac:dyDescent="0.25">
      <c r="A22" s="1"/>
    </row>
  </sheetData>
  <mergeCells count="5">
    <mergeCell ref="A1:AA1"/>
    <mergeCell ref="A3:A4"/>
    <mergeCell ref="Z3:Z4"/>
    <mergeCell ref="AA3:AA4"/>
    <mergeCell ref="B3:Y3"/>
  </mergeCells>
  <printOptions horizontalCentered="1"/>
  <pageMargins left="0.39370078740157483" right="0.27559055118110237" top="0.78740157480314965" bottom="0.59055118110236227" header="0.51181102362204722" footer="0.51181102362204722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AC12"/>
  <sheetViews>
    <sheetView tabSelected="1" topLeftCell="A4" zoomScale="160" zoomScaleNormal="160" workbookViewId="0">
      <selection activeCell="Z8" sqref="Z8"/>
    </sheetView>
  </sheetViews>
  <sheetFormatPr defaultRowHeight="15" x14ac:dyDescent="0.25"/>
  <cols>
    <col min="1" max="1" width="23.85546875" customWidth="1"/>
    <col min="2" max="2" width="3.7109375" customWidth="1"/>
    <col min="3" max="4" width="4.85546875" customWidth="1"/>
    <col min="5" max="5" width="4.5703125" customWidth="1"/>
    <col min="6" max="6" width="4.140625" customWidth="1"/>
    <col min="7" max="7" width="3.85546875" customWidth="1"/>
    <col min="8" max="8" width="4.42578125" customWidth="1"/>
    <col min="9" max="9" width="4.140625" customWidth="1"/>
    <col min="10" max="11" width="4" customWidth="1"/>
    <col min="12" max="12" width="4.7109375" customWidth="1"/>
    <col min="13" max="13" width="3.85546875" customWidth="1"/>
    <col min="14" max="14" width="4.42578125" customWidth="1"/>
    <col min="15" max="16" width="5" customWidth="1"/>
    <col min="17" max="17" width="4.42578125" customWidth="1"/>
    <col min="18" max="18" width="4.85546875" customWidth="1"/>
    <col min="19" max="19" width="4.7109375" customWidth="1"/>
    <col min="20" max="20" width="4.85546875" customWidth="1"/>
    <col min="21" max="21" width="3.7109375" customWidth="1"/>
    <col min="22" max="23" width="4.28515625" customWidth="1"/>
    <col min="24" max="24" width="4.7109375" customWidth="1"/>
    <col min="25" max="25" width="4.42578125" customWidth="1"/>
    <col min="26" max="26" width="4.140625" customWidth="1"/>
    <col min="27" max="27" width="10.42578125" customWidth="1"/>
    <col min="28" max="28" width="12.7109375" customWidth="1"/>
    <col min="29" max="29" width="9.140625" hidden="1" customWidth="1"/>
  </cols>
  <sheetData>
    <row r="1" spans="1:28" ht="7.9" customHeight="1" x14ac:dyDescent="0.25"/>
    <row r="2" spans="1:28" ht="41.25" customHeight="1" x14ac:dyDescent="0.25">
      <c r="A2" s="424" t="s">
        <v>303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</row>
    <row r="3" spans="1:28" ht="18.75" customHeight="1" x14ac:dyDescent="0.25">
      <c r="A3" s="425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</row>
    <row r="4" spans="1:28" ht="48.75" customHeight="1" x14ac:dyDescent="0.25">
      <c r="A4" s="427" t="s">
        <v>9</v>
      </c>
      <c r="B4" s="427" t="s">
        <v>11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 t="s">
        <v>213</v>
      </c>
      <c r="AB4" s="427" t="s">
        <v>42</v>
      </c>
    </row>
    <row r="5" spans="1:28" ht="44.25" customHeight="1" x14ac:dyDescent="0.25">
      <c r="A5" s="427"/>
      <c r="B5" s="223" t="s">
        <v>188</v>
      </c>
      <c r="C5" s="223" t="s">
        <v>189</v>
      </c>
      <c r="D5" s="223" t="s">
        <v>190</v>
      </c>
      <c r="E5" s="223" t="s">
        <v>191</v>
      </c>
      <c r="F5" s="223" t="s">
        <v>192</v>
      </c>
      <c r="G5" s="223" t="s">
        <v>193</v>
      </c>
      <c r="H5" s="223" t="s">
        <v>194</v>
      </c>
      <c r="I5" s="223" t="s">
        <v>195</v>
      </c>
      <c r="J5" s="223" t="s">
        <v>196</v>
      </c>
      <c r="K5" s="223" t="s">
        <v>197</v>
      </c>
      <c r="L5" s="223" t="s">
        <v>198</v>
      </c>
      <c r="M5" s="223" t="s">
        <v>199</v>
      </c>
      <c r="N5" s="223" t="s">
        <v>200</v>
      </c>
      <c r="O5" s="223" t="s">
        <v>201</v>
      </c>
      <c r="P5" s="223" t="s">
        <v>202</v>
      </c>
      <c r="Q5" s="223" t="s">
        <v>203</v>
      </c>
      <c r="R5" s="223" t="s">
        <v>204</v>
      </c>
      <c r="S5" s="223" t="s">
        <v>205</v>
      </c>
      <c r="T5" s="223" t="s">
        <v>206</v>
      </c>
      <c r="U5" s="223" t="s">
        <v>207</v>
      </c>
      <c r="V5" s="223" t="s">
        <v>208</v>
      </c>
      <c r="W5" s="223" t="s">
        <v>209</v>
      </c>
      <c r="X5" s="223" t="s">
        <v>210</v>
      </c>
      <c r="Y5" s="223" t="s">
        <v>211</v>
      </c>
      <c r="Z5" s="223" t="s">
        <v>212</v>
      </c>
      <c r="AA5" s="427"/>
      <c r="AB5" s="427"/>
    </row>
    <row r="6" spans="1:28" s="97" customFormat="1" ht="8.25" customHeight="1" x14ac:dyDescent="0.25">
      <c r="A6" s="131" t="s">
        <v>10</v>
      </c>
      <c r="B6" s="224">
        <v>1</v>
      </c>
      <c r="C6" s="224">
        <v>2</v>
      </c>
      <c r="D6" s="224">
        <v>3</v>
      </c>
      <c r="E6" s="224">
        <v>4</v>
      </c>
      <c r="F6" s="224">
        <v>5</v>
      </c>
      <c r="G6" s="224">
        <v>6</v>
      </c>
      <c r="H6" s="224">
        <v>7</v>
      </c>
      <c r="I6" s="224">
        <v>8</v>
      </c>
      <c r="J6" s="224">
        <v>9</v>
      </c>
      <c r="K6" s="224">
        <v>10</v>
      </c>
      <c r="L6" s="224">
        <v>11</v>
      </c>
      <c r="M6" s="224">
        <v>12</v>
      </c>
      <c r="N6" s="224">
        <v>13</v>
      </c>
      <c r="O6" s="224">
        <v>14</v>
      </c>
      <c r="P6" s="224">
        <v>15</v>
      </c>
      <c r="Q6" s="224">
        <v>16</v>
      </c>
      <c r="R6" s="224">
        <v>17</v>
      </c>
      <c r="S6" s="224">
        <v>18</v>
      </c>
      <c r="T6" s="224">
        <v>19</v>
      </c>
      <c r="U6" s="224">
        <v>20</v>
      </c>
      <c r="V6" s="224">
        <v>21</v>
      </c>
      <c r="W6" s="224">
        <v>22</v>
      </c>
      <c r="X6" s="224">
        <v>23</v>
      </c>
      <c r="Y6" s="224">
        <v>24</v>
      </c>
      <c r="Z6" s="224">
        <v>25</v>
      </c>
      <c r="AA6" s="96">
        <v>26</v>
      </c>
      <c r="AB6" s="96">
        <v>27</v>
      </c>
    </row>
    <row r="7" spans="1:28" ht="46.5" customHeight="1" x14ac:dyDescent="0.25">
      <c r="A7" s="132" t="s">
        <v>23</v>
      </c>
      <c r="B7" s="225">
        <f>'Показатели ФГБУ -  2016 '!E7</f>
        <v>2</v>
      </c>
      <c r="C7" s="225">
        <f>'Показатели ФГБУ -  2016 '!E10</f>
        <v>5</v>
      </c>
      <c r="D7" s="225">
        <f>'Показатели ФГБУ -  2016 '!E12</f>
        <v>5</v>
      </c>
      <c r="E7" s="225">
        <f>'Показатели ФГБУ -  2016 '!E15</f>
        <v>5</v>
      </c>
      <c r="F7" s="225">
        <f>'Показатели ФГБУ -  2016 '!E17</f>
        <v>0</v>
      </c>
      <c r="G7" s="225">
        <f>'Показатели ФГБУ -  2016 '!E19</f>
        <v>5</v>
      </c>
      <c r="H7" s="225">
        <f>'Показатели ФГБУ -  2016 '!E21</f>
        <v>0</v>
      </c>
      <c r="I7" s="225">
        <f>'Показатели ФГБУ -  2016 '!E23</f>
        <v>5</v>
      </c>
      <c r="J7" s="225">
        <f>'Показатели ФГБУ -  2016 '!E32</f>
        <v>5</v>
      </c>
      <c r="K7" s="225">
        <f>'Показатели ФГБУ -  2016 '!E35</f>
        <v>5</v>
      </c>
      <c r="L7" s="225">
        <f>'Показатели ФГБУ -  2016 '!E37</f>
        <v>5</v>
      </c>
      <c r="M7" s="225">
        <f>'Показатели ФГБУ -  2016 '!E39</f>
        <v>5</v>
      </c>
      <c r="N7" s="225">
        <f>'Показатели ФГБУ -  2016 '!E42</f>
        <v>5</v>
      </c>
      <c r="O7" s="225">
        <f>'Показатели ФГБУ -  2016 '!E44</f>
        <v>0</v>
      </c>
      <c r="P7" s="225">
        <f>'Показатели ФГБУ -  2016 '!E46</f>
        <v>5</v>
      </c>
      <c r="Q7" s="225">
        <f>'Показатели ФГБУ -  2016 '!E48</f>
        <v>2</v>
      </c>
      <c r="R7" s="225">
        <f>'Показатели ФГБУ -  2016 '!E51</f>
        <v>3</v>
      </c>
      <c r="S7" s="225">
        <f>'Показатели ФГБУ -  2016 '!E53</f>
        <v>0</v>
      </c>
      <c r="T7" s="225">
        <f>'Показатели ФГБУ -  2016 '!E55</f>
        <v>1</v>
      </c>
      <c r="U7" s="225">
        <f>'Показатели ФГБУ -  2016 '!E57</f>
        <v>5</v>
      </c>
      <c r="V7" s="225">
        <f>'Показатели ФГБУ -  2016 '!E60</f>
        <v>1</v>
      </c>
      <c r="W7" s="225">
        <f>'Показатели ФГБУ -  2016 '!E62</f>
        <v>1</v>
      </c>
      <c r="X7" s="225">
        <f>'Показатели ФГБУ -  2016 '!E65</f>
        <v>3</v>
      </c>
      <c r="Y7" s="225">
        <f>'Показатели ФГБУ -  2016 '!E67</f>
        <v>0</v>
      </c>
      <c r="Z7" s="225">
        <f>'Показатели ФГБУ -  2016 '!E70</f>
        <v>1</v>
      </c>
      <c r="AA7" s="82">
        <f>SUM(B7:Z7)</f>
        <v>74</v>
      </c>
      <c r="AB7" s="82">
        <f>_xlfn.RANK.EQ(AA7,AA7:AA8,0)</f>
        <v>1</v>
      </c>
    </row>
    <row r="8" spans="1:28" ht="46.5" customHeight="1" x14ac:dyDescent="0.25">
      <c r="A8" s="132" t="s">
        <v>24</v>
      </c>
      <c r="B8" s="225">
        <f>'Показатели ФГБУ -  2016 '!G7</f>
        <v>2</v>
      </c>
      <c r="C8" s="225">
        <f>'Показатели ФГБУ -  2016 '!G10</f>
        <v>5</v>
      </c>
      <c r="D8" s="225">
        <f>'Показатели ФГБУ -  2016 '!G12</f>
        <v>5</v>
      </c>
      <c r="E8" s="225">
        <f>'Показатели ФГБУ -  2016 '!G15</f>
        <v>0</v>
      </c>
      <c r="F8" s="225">
        <f>'Показатели ФГБУ -  2016 '!G17</f>
        <v>5</v>
      </c>
      <c r="G8" s="225">
        <f>'Показатели ФГБУ -  2016 '!G19</f>
        <v>0</v>
      </c>
      <c r="H8" s="225">
        <f>'Показатели ФГБУ -  2016 '!G21</f>
        <v>0</v>
      </c>
      <c r="I8" s="225">
        <f>'Показатели ФГБУ -  2016 '!G23</f>
        <v>0</v>
      </c>
      <c r="J8" s="225">
        <f>'Показатели ФГБУ -  2016 '!G32</f>
        <v>0</v>
      </c>
      <c r="K8" s="225">
        <f>'Показатели ФГБУ -  2016 '!G35</f>
        <v>5</v>
      </c>
      <c r="L8" s="225">
        <f>'Показатели ФГБУ -  2016 '!G37</f>
        <v>5</v>
      </c>
      <c r="M8" s="225">
        <f>'Показатели ФГБУ -  2016 '!G39</f>
        <v>5</v>
      </c>
      <c r="N8" s="225">
        <f>'Показатели ФГБУ -  2016 '!G42</f>
        <v>5</v>
      </c>
      <c r="O8" s="225">
        <f>'Показатели ФГБУ -  2016 '!G44</f>
        <v>5</v>
      </c>
      <c r="P8" s="225">
        <f>'Показатели ФГБУ -  2016 '!G46</f>
        <v>0</v>
      </c>
      <c r="Q8" s="225">
        <f>'Показатели ФГБУ -  2016 '!G48</f>
        <v>2</v>
      </c>
      <c r="R8" s="225">
        <f>'Показатели ФГБУ -  2016 '!G51</f>
        <v>0</v>
      </c>
      <c r="S8" s="225">
        <f>'Показатели ФГБУ -  2016 '!G53</f>
        <v>0</v>
      </c>
      <c r="T8" s="225">
        <f>'Показатели ФГБУ -  2016 '!G55</f>
        <v>1</v>
      </c>
      <c r="U8" s="225">
        <f>'Показатели ФГБУ -  2016 '!G57</f>
        <v>5</v>
      </c>
      <c r="V8" s="225">
        <f>'Показатели ФГБУ -  2016 '!G60</f>
        <v>1</v>
      </c>
      <c r="W8" s="225">
        <f>'Показатели ФГБУ -  2016 '!G62</f>
        <v>1</v>
      </c>
      <c r="X8" s="225">
        <f>'Показатели ФГБУ -  2016 '!G65</f>
        <v>0</v>
      </c>
      <c r="Y8" s="225">
        <f>'Показатели ФГБУ -  2016 '!G67</f>
        <v>0</v>
      </c>
      <c r="Z8" s="225">
        <f>'Показатели ФГБУ -  2016 '!G70</f>
        <v>0</v>
      </c>
      <c r="AA8" s="82">
        <f>SUM(B8:Z8)</f>
        <v>52</v>
      </c>
      <c r="AB8" s="82">
        <f>_xlfn.RANK.EQ(AA8,AA7:AA8,0)</f>
        <v>2</v>
      </c>
    </row>
    <row r="9" spans="1:28" s="10" customFormat="1" x14ac:dyDescent="0.25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B9" s="81"/>
    </row>
    <row r="10" spans="1:28" s="10" customFormat="1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s="110" customFormat="1" ht="12" x14ac:dyDescent="0.2">
      <c r="A11" s="106" t="s">
        <v>305</v>
      </c>
      <c r="B11" s="107"/>
      <c r="C11" s="108"/>
      <c r="D11" s="109"/>
      <c r="E11" s="109"/>
      <c r="F11" s="109"/>
      <c r="G11" s="109"/>
    </row>
    <row r="12" spans="1:28" s="87" customFormat="1" ht="12" x14ac:dyDescent="0.2">
      <c r="A12" s="111" t="s">
        <v>449</v>
      </c>
      <c r="B12" s="100"/>
      <c r="C12" s="99"/>
      <c r="D12" s="98"/>
      <c r="E12" s="98"/>
      <c r="F12" s="98"/>
      <c r="G12" s="98"/>
    </row>
  </sheetData>
  <mergeCells count="6">
    <mergeCell ref="A2:AB2"/>
    <mergeCell ref="A3:AB3"/>
    <mergeCell ref="A4:A5"/>
    <mergeCell ref="B4:Z4"/>
    <mergeCell ref="AA4:AA5"/>
    <mergeCell ref="AB4:AB5"/>
  </mergeCells>
  <printOptions horizontalCentered="1"/>
  <pageMargins left="0.43307086614173229" right="0.19685039370078741" top="0.78740157480314965" bottom="0.59055118110236227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СВЕДЕНИЯ</vt:lpstr>
      <vt:lpstr>ФКУ за 2016 год</vt:lpstr>
      <vt:lpstr>ФГБУ за 2016 год</vt:lpstr>
      <vt:lpstr>Показатели ФКУ- 2016 год</vt:lpstr>
      <vt:lpstr>Показатели ФГБУ -  2016 </vt:lpstr>
      <vt:lpstr>Рейтинг ФКУ</vt:lpstr>
      <vt:lpstr>Рейтинг ФГБУ</vt:lpstr>
      <vt:lpstr>'Показатели ФГБУ -  2016 '!Заголовки_для_печати</vt:lpstr>
      <vt:lpstr>'Показатели ФКУ- 2016 год'!Заголовки_для_печати</vt:lpstr>
      <vt:lpstr>'Рейтинг ФГБУ'!Заголовки_для_печати</vt:lpstr>
      <vt:lpstr>'Рейтинг ФКУ'!Заголовки_для_печати</vt:lpstr>
      <vt:lpstr>'ФГБУ за 2016 год'!Заголовки_для_печати</vt:lpstr>
      <vt:lpstr>'ФКУ за 2016 год'!Заголовки_для_печати</vt:lpstr>
      <vt:lpstr>'Показатели ФКУ- 2016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ГАЗАЕВА ВАЛЕНТИНА ХАДЖУМАРОВНА</dc:creator>
  <cp:lastModifiedBy>Парамонов Алексей Игоревич</cp:lastModifiedBy>
  <cp:lastPrinted>2017-06-02T17:09:42Z</cp:lastPrinted>
  <dcterms:created xsi:type="dcterms:W3CDTF">2012-07-16T10:42:27Z</dcterms:created>
  <dcterms:modified xsi:type="dcterms:W3CDTF">2017-06-05T14:01:40Z</dcterms:modified>
</cp:coreProperties>
</file>