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20" windowHeight="8640" activeTab="0"/>
  </bookViews>
  <sheets>
    <sheet name="лист 1" sheetId="1" r:id="rId1"/>
  </sheets>
  <definedNames>
    <definedName name="_xlnm.Print_Titles" localSheetId="0">'лист 1'!$A:$A,'лист 1'!$1:$7</definedName>
    <definedName name="_xlnm.Print_Area" localSheetId="0">'лист 1'!$A$1:$U$109</definedName>
  </definedNames>
  <calcPr fullCalcOnLoad="1"/>
</workbook>
</file>

<file path=xl/sharedStrings.xml><?xml version="1.0" encoding="utf-8"?>
<sst xmlns="http://schemas.openxmlformats.org/spreadsheetml/2006/main" count="142" uniqueCount="131">
  <si>
    <t xml:space="preserve">Предложения по перераспределению полномочий и изменению межбюджетных  трансфертов в связи с переходом с 2012 года к осуществлению финансового обеспечения полиции за счет средств федерального  бюджета </t>
  </si>
  <si>
    <t>тыс. рублей</t>
  </si>
  <si>
    <t>2012 год</t>
  </si>
  <si>
    <t>в том числе:</t>
  </si>
  <si>
    <t>Всего расходы регионов на содержание органов внутренних дел</t>
  </si>
  <si>
    <t>Источники федерального бюджета для перевода МОБ на федеральный уровень</t>
  </si>
  <si>
    <t>Предложения по обмену полномочиями (источники для федерального бюджета)</t>
  </si>
  <si>
    <t xml:space="preserve">Уменьшение доходов бюджетов субъектов Российской Федерации в связи с переводом МОБ на фед. уровень </t>
  </si>
  <si>
    <t>Превышение расходов регионов на содержание МОБ над источниками для федераль-ного бюджета</t>
  </si>
  <si>
    <t>ДОПОЛНИ-ТЕЛЬНЫЕ ДОХОДЫ регионов по НДФЛ в связи с увеличением денежного довольствия военнослу-жащих</t>
  </si>
  <si>
    <t>Превышение расходов регионов на содержание МОБ с учетом увеличения поступления НДФЛ</t>
  </si>
  <si>
    <t>Передача учреждений</t>
  </si>
  <si>
    <t xml:space="preserve">Субвенции </t>
  </si>
  <si>
    <t>Субсидии</t>
  </si>
  <si>
    <t>Итого МБТ:</t>
  </si>
  <si>
    <t>Итого передача учреждений и отмена МБТ</t>
  </si>
  <si>
    <t>превышение (выгода для регионов)</t>
  </si>
  <si>
    <t>недостаток (потеря для регионов)</t>
  </si>
  <si>
    <t>Государственных дезинфекционных предприятий и объединений, входящих в систему государственного санитарно-эпидемиологического надзора Роспотребнадзора</t>
  </si>
  <si>
    <t>Федеральных учреждений среднего профессио-нального образования (все ГРБС)</t>
  </si>
  <si>
    <t>Выплата единовременного пособия при всех формах устройства детей, лишенных родительского попечения, в семью</t>
  </si>
  <si>
    <t>Передача полномочий Российской Федерации в области содействия занятости населения  (в части расходов по осуществлению этих полномочий  и реализации активных мероприятий по содействию занятости населения без учета социальных выплат безработным гражданам</t>
  </si>
  <si>
    <t xml:space="preserve">Содержание ребенка в семье опекуна и приемной семье, а также оплата труда приемного родителя </t>
  </si>
  <si>
    <t>Обеспечение мер социальной поддержки реабилитированных лиц и лиц, признанных пострадавшими от политических репрессий</t>
  </si>
  <si>
    <t>Доходы от уплаты акцизов на алкогольную продукцию в соответствии с установленными  нормативами</t>
  </si>
  <si>
    <t xml:space="preserve">Государственная пошлина за гос. регистрацию транспортных средств </t>
  </si>
  <si>
    <t>Итого доходов:</t>
  </si>
  <si>
    <t>3=гр11+гр14</t>
  </si>
  <si>
    <t>10=гр6+гр7+гр8+гр9</t>
  </si>
  <si>
    <t>11=гр4+гр5+гр10</t>
  </si>
  <si>
    <t>14=гр12+гр13</t>
  </si>
  <si>
    <t>15=гр2-гр3</t>
  </si>
  <si>
    <t>16=гр15(+)</t>
  </si>
  <si>
    <t>17=гр15(-)</t>
  </si>
  <si>
    <t>19=гр15+гр18</t>
  </si>
  <si>
    <t>20=гр19(+)</t>
  </si>
  <si>
    <t>21=гр19(-)</t>
  </si>
  <si>
    <t>Центральный федеральный округ</t>
  </si>
  <si>
    <t>26  Белгородская область</t>
  </si>
  <si>
    <t>27  Брянская область</t>
  </si>
  <si>
    <t>28  Владимирская область</t>
  </si>
  <si>
    <t>31  Воронежская область</t>
  </si>
  <si>
    <t>33  Ивановская область</t>
  </si>
  <si>
    <t>37  Калужская область</t>
  </si>
  <si>
    <t>41  Костромская область</t>
  </si>
  <si>
    <t>44  Курская область</t>
  </si>
  <si>
    <t>46  Липецкая область</t>
  </si>
  <si>
    <t>48  Московская область</t>
  </si>
  <si>
    <t>54  Орловская область</t>
  </si>
  <si>
    <t>59  Рязанская область</t>
  </si>
  <si>
    <t>63  Смоленская область</t>
  </si>
  <si>
    <t>64  Тамбовская  область</t>
  </si>
  <si>
    <t>36  Тверская область</t>
  </si>
  <si>
    <t>66  Тульская область</t>
  </si>
  <si>
    <t>71  Ярославская область</t>
  </si>
  <si>
    <t>73  г. Москва</t>
  </si>
  <si>
    <t>И  Т  О  Г  О</t>
  </si>
  <si>
    <t>Северо - Западный   федеральный округ</t>
  </si>
  <si>
    <t>06  Республика Карелия</t>
  </si>
  <si>
    <t>07  Республика Коми</t>
  </si>
  <si>
    <t>24  Архангельская область</t>
  </si>
  <si>
    <t>30  Вологодская область</t>
  </si>
  <si>
    <t>35  Калининградская область</t>
  </si>
  <si>
    <t>45  Ленинградская область</t>
  </si>
  <si>
    <t>49  Мурманская область</t>
  </si>
  <si>
    <t>50  Новгородская область</t>
  </si>
  <si>
    <t>57  Псковская область</t>
  </si>
  <si>
    <t>72  г. Санкт-Петербург</t>
  </si>
  <si>
    <t>84  Ненецкий  автономный округ</t>
  </si>
  <si>
    <t xml:space="preserve">Южный федеральный округ </t>
  </si>
  <si>
    <t>76  Республика Адыгея (Адыгея)</t>
  </si>
  <si>
    <t>05  Республика Калмыкия</t>
  </si>
  <si>
    <t>18  Краснодарский край</t>
  </si>
  <si>
    <t>25  Астраханская область</t>
  </si>
  <si>
    <t>29  Волгоградская область</t>
  </si>
  <si>
    <t>58  Ростовская область</t>
  </si>
  <si>
    <t xml:space="preserve">Северо-Кавказский  федеральный округ </t>
  </si>
  <si>
    <t>03  Республика Дагестан</t>
  </si>
  <si>
    <t>14  Республика Ингушетия</t>
  </si>
  <si>
    <t>04  Кабардино-Балкарская Республика</t>
  </si>
  <si>
    <t>79  Карачаево-Черкесская Республ.</t>
  </si>
  <si>
    <t>10  Республика Северная Осетия-Алания</t>
  </si>
  <si>
    <t>94  Чеченская Республика</t>
  </si>
  <si>
    <t>21  Ставропольский край</t>
  </si>
  <si>
    <t xml:space="preserve">Приволжский федеральный округ </t>
  </si>
  <si>
    <t>01  Республика  Башкортостан</t>
  </si>
  <si>
    <t>08  Республика Марий Эл</t>
  </si>
  <si>
    <t>09  Республика Мордовия</t>
  </si>
  <si>
    <t>11  Республика Татарстан (Татарстан)</t>
  </si>
  <si>
    <t>13  Удмуртская  Республика</t>
  </si>
  <si>
    <t>15  Чувашская Республика</t>
  </si>
  <si>
    <t>56  Пермский край</t>
  </si>
  <si>
    <t>40  Кировская область</t>
  </si>
  <si>
    <t>32  Нижегородская область</t>
  </si>
  <si>
    <t>53  Оренбургская область</t>
  </si>
  <si>
    <t>55  Пензенская область</t>
  </si>
  <si>
    <t>42  Самарская область</t>
  </si>
  <si>
    <t>60  Саратовская область</t>
  </si>
  <si>
    <t>68  Ульяновская область</t>
  </si>
  <si>
    <t xml:space="preserve">Уральский   федеральный округ </t>
  </si>
  <si>
    <t>43  Курганская область</t>
  </si>
  <si>
    <t>62  Свердловская область</t>
  </si>
  <si>
    <t>67  Тюменская  область</t>
  </si>
  <si>
    <t>69  Челябинская область</t>
  </si>
  <si>
    <t>87  Ханты-Мансийский  АО</t>
  </si>
  <si>
    <t>90  Ямало-Ненецкий  АО</t>
  </si>
  <si>
    <t>Сибирский  федеральный округ</t>
  </si>
  <si>
    <t>77  Республика   Алтай</t>
  </si>
  <si>
    <t>02  Республика  Бурятия</t>
  </si>
  <si>
    <t>12  Республика  Тыва</t>
  </si>
  <si>
    <t>80  Республика  Хакасия</t>
  </si>
  <si>
    <t>17  Алтайский  край</t>
  </si>
  <si>
    <t>90 Забайкальский край</t>
  </si>
  <si>
    <t>19  Красноярский  край</t>
  </si>
  <si>
    <t>34  Иркутская  область</t>
  </si>
  <si>
    <t>39  Кемеровская  область</t>
  </si>
  <si>
    <t>51  Новосибирская  область</t>
  </si>
  <si>
    <t>52  Омская  область</t>
  </si>
  <si>
    <t>65  Томская  область</t>
  </si>
  <si>
    <t xml:space="preserve">Дальневосточный   федеральный округ </t>
  </si>
  <si>
    <t>16  Республика  Саха (Якутия)</t>
  </si>
  <si>
    <t>38  Камчатский край</t>
  </si>
  <si>
    <t>20  Приморский  край</t>
  </si>
  <si>
    <t>22  Хабаровский  край</t>
  </si>
  <si>
    <t>23  Амурская область</t>
  </si>
  <si>
    <t>47  Магаданская область</t>
  </si>
  <si>
    <t>61  Сахалинская  область</t>
  </si>
  <si>
    <t>78  Еврейская  автономная область</t>
  </si>
  <si>
    <t>88  Чукотский АО</t>
  </si>
  <si>
    <t xml:space="preserve">ВСЕГО по Российской Федерации </t>
  </si>
  <si>
    <t>Количество регионов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</si>
</sst>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0.0%"/>
    <numFmt numFmtId="166" formatCode="0.00_ ;[Red]\-0.00\ "/>
    <numFmt numFmtId="167" formatCode="#,##0.0_ ;[Red]\-#,##0.0\ "/>
    <numFmt numFmtId="168" formatCode="#,##0.00_ ;[Red]\-#,##0.00\ "/>
    <numFmt numFmtId="169" formatCode="#,##0.000_ ;[Red]\-#,##0.000\ "/>
    <numFmt numFmtId="170" formatCode="#,##0.0000_ ;[Red]\-#,##0.0000\ "/>
    <numFmt numFmtId="171" formatCode="0.0000"/>
    <numFmt numFmtId="172" formatCode="#,##0.0000"/>
    <numFmt numFmtId="173" formatCode="#,##0.0"/>
    <numFmt numFmtId="174" formatCode="#,##0.0;[Red]#,##0.0"/>
    <numFmt numFmtId="175" formatCode="#,##0;[Red]#,##0"/>
    <numFmt numFmtId="176" formatCode="0.0"/>
    <numFmt numFmtId="177" formatCode="0.000%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4">
    <font>
      <sz val="10"/>
      <name val="Times New Roman CYR"/>
      <family val="0"/>
    </font>
    <font>
      <sz val="10"/>
      <name val="Helv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u val="single"/>
      <sz val="10"/>
      <color indexed="12"/>
      <name val="Times New Roman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name val="Arial Cyr"/>
      <family val="0"/>
    </font>
    <font>
      <u val="single"/>
      <sz val="10"/>
      <color indexed="36"/>
      <name val="Times New Roman"/>
      <family val="0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i/>
      <u val="single"/>
      <sz val="9"/>
      <name val="Times New Roman CYR"/>
      <family val="0"/>
    </font>
    <font>
      <b/>
      <sz val="11"/>
      <name val="Times New Roman Cyr"/>
      <family val="1"/>
    </font>
    <font>
      <sz val="11"/>
      <name val="Times New Roman CYR"/>
      <family val="0"/>
    </font>
    <font>
      <b/>
      <sz val="11"/>
      <name val="Times New Roman CYR"/>
      <family val="0"/>
    </font>
    <font>
      <b/>
      <i/>
      <u val="single"/>
      <sz val="7"/>
      <name val="Times New Roman CYR"/>
      <family val="0"/>
    </font>
    <font>
      <b/>
      <sz val="7"/>
      <name val="Times New Roman CYR"/>
      <family val="0"/>
    </font>
    <font>
      <sz val="7"/>
      <name val="Times New Roman CYR"/>
      <family val="0"/>
    </font>
    <font>
      <b/>
      <sz val="8"/>
      <name val="Times New Roman Cyr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color indexed="12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5">
    <xf numFmtId="0" fontId="0" fillId="0" borderId="0" xfId="0" applyAlignment="1">
      <alignment/>
    </xf>
    <xf numFmtId="164" fontId="23" fillId="0" borderId="0" xfId="0" applyNumberFormat="1" applyFont="1" applyAlignment="1">
      <alignment horizontal="center" vertical="center" wrapText="1"/>
    </xf>
    <xf numFmtId="164" fontId="23" fillId="0" borderId="0" xfId="0" applyNumberFormat="1" applyFont="1" applyFill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164" fontId="22" fillId="0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Border="1" applyAlignment="1">
      <alignment horizontal="center" vertical="center" wrapText="1"/>
    </xf>
    <xf numFmtId="164" fontId="25" fillId="0" borderId="1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/>
    </xf>
    <xf numFmtId="164" fontId="27" fillId="0" borderId="10" xfId="0" applyNumberFormat="1" applyFont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Alignment="1">
      <alignment vertical="center" wrapText="1"/>
    </xf>
    <xf numFmtId="3" fontId="27" fillId="0" borderId="0" xfId="0" applyNumberFormat="1" applyFont="1" applyFill="1" applyAlignment="1">
      <alignment horizontal="center" vertical="center" wrapText="1"/>
    </xf>
    <xf numFmtId="164" fontId="29" fillId="0" borderId="12" xfId="0" applyNumberFormat="1" applyFont="1" applyBorder="1" applyAlignment="1">
      <alignment horizontal="center" vertical="center" wrapText="1"/>
    </xf>
    <xf numFmtId="164" fontId="29" fillId="0" borderId="12" xfId="0" applyNumberFormat="1" applyFont="1" applyFill="1" applyBorder="1" applyAlignment="1">
      <alignment horizontal="center" vertical="center" wrapText="1"/>
    </xf>
    <xf numFmtId="164" fontId="29" fillId="0" borderId="10" xfId="0" applyNumberFormat="1" applyFont="1" applyFill="1" applyBorder="1" applyAlignment="1">
      <alignment horizontal="center" vertical="center" wrapText="1"/>
    </xf>
    <xf numFmtId="164" fontId="29" fillId="0" borderId="13" xfId="0" applyNumberFormat="1" applyFont="1" applyFill="1" applyBorder="1" applyAlignment="1">
      <alignment horizontal="center" vertical="center" wrapText="1"/>
    </xf>
    <xf numFmtId="164" fontId="29" fillId="0" borderId="14" xfId="0" applyNumberFormat="1" applyFont="1" applyBorder="1" applyAlignment="1">
      <alignment horizontal="center" vertical="center" wrapText="1"/>
    </xf>
    <xf numFmtId="164" fontId="29" fillId="0" borderId="15" xfId="0" applyNumberFormat="1" applyFont="1" applyBorder="1" applyAlignment="1">
      <alignment horizontal="center" vertical="center" wrapText="1"/>
    </xf>
    <xf numFmtId="164" fontId="29" fillId="0" borderId="0" xfId="0" applyNumberFormat="1" applyFont="1" applyAlignment="1">
      <alignment horizontal="center" vertical="center" wrapText="1"/>
    </xf>
    <xf numFmtId="164" fontId="30" fillId="0" borderId="10" xfId="54" applyNumberFormat="1" applyFont="1" applyBorder="1">
      <alignment/>
      <protection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10" xfId="54" applyNumberFormat="1" applyFont="1" applyBorder="1">
      <alignment/>
      <protection/>
    </xf>
    <xf numFmtId="175" fontId="31" fillId="0" borderId="10" xfId="0" applyNumberFormat="1" applyFont="1" applyBorder="1" applyAlignment="1">
      <alignment horizontal="right" vertical="top" wrapText="1"/>
    </xf>
    <xf numFmtId="164" fontId="0" fillId="0" borderId="18" xfId="0" applyNumberFormat="1" applyFont="1" applyFill="1" applyBorder="1" applyAlignment="1">
      <alignment/>
    </xf>
    <xf numFmtId="164" fontId="30" fillId="0" borderId="10" xfId="55" applyNumberFormat="1" applyFont="1" applyBorder="1">
      <alignment/>
      <protection/>
    </xf>
    <xf numFmtId="164" fontId="30" fillId="0" borderId="10" xfId="0" applyNumberFormat="1" applyFont="1" applyBorder="1" applyAlignment="1">
      <alignment/>
    </xf>
    <xf numFmtId="164" fontId="30" fillId="0" borderId="18" xfId="0" applyNumberFormat="1" applyFont="1" applyBorder="1" applyAlignment="1">
      <alignment/>
    </xf>
    <xf numFmtId="164" fontId="30" fillId="0" borderId="17" xfId="0" applyNumberFormat="1" applyFont="1" applyBorder="1" applyAlignment="1">
      <alignment/>
    </xf>
    <xf numFmtId="164" fontId="30" fillId="0" borderId="10" xfId="0" applyNumberFormat="1" applyFont="1" applyBorder="1" applyAlignment="1">
      <alignment/>
    </xf>
    <xf numFmtId="164" fontId="30" fillId="0" borderId="18" xfId="0" applyNumberFormat="1" applyFont="1" applyBorder="1" applyAlignment="1">
      <alignment/>
    </xf>
    <xf numFmtId="164" fontId="30" fillId="0" borderId="17" xfId="0" applyNumberFormat="1" applyFont="1" applyBorder="1" applyAlignment="1">
      <alignment/>
    </xf>
    <xf numFmtId="164" fontId="0" fillId="0" borderId="10" xfId="54" applyNumberFormat="1" applyFont="1" applyFill="1" applyBorder="1">
      <alignment/>
      <protection/>
    </xf>
    <xf numFmtId="164" fontId="30" fillId="0" borderId="19" xfId="0" applyNumberFormat="1" applyFont="1" applyBorder="1" applyAlignment="1">
      <alignment/>
    </xf>
    <xf numFmtId="164" fontId="30" fillId="0" borderId="0" xfId="0" applyNumberFormat="1" applyFont="1" applyAlignment="1">
      <alignment/>
    </xf>
    <xf numFmtId="9" fontId="0" fillId="0" borderId="0" xfId="60" applyFont="1" applyAlignment="1">
      <alignment/>
    </xf>
    <xf numFmtId="9" fontId="0" fillId="0" borderId="0" xfId="60" applyFont="1" applyFill="1" applyAlignment="1">
      <alignment/>
    </xf>
    <xf numFmtId="164" fontId="30" fillId="0" borderId="0" xfId="0" applyNumberFormat="1" applyFont="1" applyFill="1" applyAlignment="1">
      <alignment/>
    </xf>
    <xf numFmtId="164" fontId="32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164" fontId="33" fillId="24" borderId="0" xfId="0" applyNumberFormat="1" applyFont="1" applyFill="1" applyAlignment="1">
      <alignment/>
    </xf>
    <xf numFmtId="164" fontId="33" fillId="0" borderId="0" xfId="0" applyNumberFormat="1" applyFont="1" applyFill="1" applyAlignment="1">
      <alignment/>
    </xf>
    <xf numFmtId="164" fontId="25" fillId="0" borderId="10" xfId="0" applyNumberFormat="1" applyFont="1" applyFill="1" applyBorder="1" applyAlignment="1">
      <alignment horizontal="center" vertical="center" wrapText="1"/>
    </xf>
    <xf numFmtId="164" fontId="30" fillId="0" borderId="16" xfId="0" applyNumberFormat="1" applyFont="1" applyBorder="1" applyAlignment="1">
      <alignment/>
    </xf>
    <xf numFmtId="164" fontId="30" fillId="0" borderId="16" xfId="0" applyNumberFormat="1" applyFont="1" applyBorder="1" applyAlignment="1">
      <alignment/>
    </xf>
    <xf numFmtId="3" fontId="27" fillId="0" borderId="11" xfId="0" applyNumberFormat="1" applyFont="1" applyFill="1" applyBorder="1" applyAlignment="1">
      <alignment horizontal="center" vertical="center" wrapText="1"/>
    </xf>
    <xf numFmtId="3" fontId="27" fillId="0" borderId="12" xfId="0" applyNumberFormat="1" applyFont="1" applyFill="1" applyBorder="1" applyAlignment="1">
      <alignment horizontal="center" vertical="center" wrapText="1"/>
    </xf>
    <xf numFmtId="164" fontId="29" fillId="0" borderId="20" xfId="0" applyNumberFormat="1" applyFont="1" applyBorder="1" applyAlignment="1">
      <alignment horizontal="center" vertical="center" wrapText="1"/>
    </xf>
    <xf numFmtId="164" fontId="0" fillId="0" borderId="21" xfId="0" applyNumberFormat="1" applyFont="1" applyBorder="1" applyAlignment="1">
      <alignment/>
    </xf>
    <xf numFmtId="164" fontId="30" fillId="0" borderId="21" xfId="0" applyNumberFormat="1" applyFont="1" applyBorder="1" applyAlignment="1">
      <alignment/>
    </xf>
    <xf numFmtId="164" fontId="30" fillId="0" borderId="21" xfId="0" applyNumberFormat="1" applyFont="1" applyBorder="1" applyAlignment="1">
      <alignment/>
    </xf>
    <xf numFmtId="164" fontId="30" fillId="0" borderId="22" xfId="0" applyNumberFormat="1" applyFont="1" applyBorder="1" applyAlignment="1">
      <alignment/>
    </xf>
    <xf numFmtId="3" fontId="27" fillId="0" borderId="10" xfId="0" applyNumberFormat="1" applyFont="1" applyFill="1" applyBorder="1" applyAlignment="1">
      <alignment horizontal="center" vertical="center" wrapText="1"/>
    </xf>
    <xf numFmtId="3" fontId="27" fillId="0" borderId="18" xfId="0" applyNumberFormat="1" applyFont="1" applyFill="1" applyBorder="1" applyAlignment="1">
      <alignment horizontal="center" vertical="center" wrapText="1"/>
    </xf>
    <xf numFmtId="164" fontId="27" fillId="0" borderId="23" xfId="0" applyNumberFormat="1" applyFont="1" applyBorder="1" applyAlignment="1">
      <alignment horizontal="center" vertical="center" wrapText="1"/>
    </xf>
    <xf numFmtId="164" fontId="27" fillId="0" borderId="24" xfId="0" applyNumberFormat="1" applyFont="1" applyBorder="1" applyAlignment="1">
      <alignment horizontal="center" vertical="center" wrapText="1"/>
    </xf>
    <xf numFmtId="164" fontId="27" fillId="0" borderId="25" xfId="0" applyNumberFormat="1" applyFont="1" applyBorder="1" applyAlignment="1">
      <alignment horizontal="center" vertical="center" wrapText="1"/>
    </xf>
    <xf numFmtId="164" fontId="27" fillId="0" borderId="13" xfId="0" applyNumberFormat="1" applyFont="1" applyBorder="1" applyAlignment="1">
      <alignment horizontal="center" vertical="center" wrapText="1"/>
    </xf>
    <xf numFmtId="164" fontId="27" fillId="0" borderId="26" xfId="0" applyNumberFormat="1" applyFont="1" applyBorder="1" applyAlignment="1">
      <alignment horizontal="center" vertical="center" wrapText="1"/>
    </xf>
    <xf numFmtId="164" fontId="27" fillId="0" borderId="15" xfId="0" applyNumberFormat="1" applyFont="1" applyBorder="1" applyAlignment="1">
      <alignment horizontal="center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/>
    </xf>
    <xf numFmtId="164" fontId="27" fillId="0" borderId="16" xfId="0" applyNumberFormat="1" applyFont="1" applyFill="1" applyBorder="1" applyAlignment="1">
      <alignment horizontal="center" vertical="center" wrapText="1"/>
    </xf>
    <xf numFmtId="164" fontId="27" fillId="0" borderId="27" xfId="0" applyNumberFormat="1" applyFont="1" applyFill="1" applyBorder="1" applyAlignment="1">
      <alignment horizontal="center" vertical="center" wrapText="1"/>
    </xf>
    <xf numFmtId="164" fontId="27" fillId="0" borderId="18" xfId="0" applyNumberFormat="1" applyFont="1" applyFill="1" applyBorder="1" applyAlignment="1">
      <alignment horizontal="center" vertical="center" wrapText="1"/>
    </xf>
    <xf numFmtId="164" fontId="27" fillId="0" borderId="11" xfId="0" applyNumberFormat="1" applyFont="1" applyFill="1" applyBorder="1" applyAlignment="1">
      <alignment horizontal="center" vertical="center" wrapText="1"/>
    </xf>
    <xf numFmtId="164" fontId="27" fillId="0" borderId="28" xfId="0" applyNumberFormat="1" applyFont="1" applyFill="1" applyBorder="1" applyAlignment="1">
      <alignment horizontal="center" vertical="center" wrapText="1"/>
    </xf>
    <xf numFmtId="164" fontId="27" fillId="0" borderId="12" xfId="0" applyNumberFormat="1" applyFont="1" applyFill="1" applyBorder="1" applyAlignment="1">
      <alignment horizontal="center" vertical="center" wrapText="1"/>
    </xf>
    <xf numFmtId="3" fontId="27" fillId="4" borderId="29" xfId="0" applyNumberFormat="1" applyFont="1" applyFill="1" applyBorder="1" applyAlignment="1">
      <alignment horizontal="center" vertical="center" wrapText="1"/>
    </xf>
    <xf numFmtId="3" fontId="27" fillId="4" borderId="17" xfId="0" applyNumberFormat="1" applyFont="1" applyFill="1" applyBorder="1" applyAlignment="1">
      <alignment horizontal="center" vertical="center" wrapText="1"/>
    </xf>
    <xf numFmtId="3" fontId="27" fillId="4" borderId="30" xfId="0" applyNumberFormat="1" applyFont="1" applyFill="1" applyBorder="1" applyAlignment="1">
      <alignment horizontal="center" vertical="center" wrapText="1"/>
    </xf>
    <xf numFmtId="3" fontId="27" fillId="4" borderId="21" xfId="0" applyNumberFormat="1" applyFont="1" applyFill="1" applyBorder="1" applyAlignment="1">
      <alignment horizontal="center" vertical="center" wrapText="1"/>
    </xf>
    <xf numFmtId="3" fontId="27" fillId="0" borderId="16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Fill="1" applyAlignment="1">
      <alignment horizontal="center" vertical="center" wrapText="1"/>
    </xf>
    <xf numFmtId="164" fontId="22" fillId="0" borderId="0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164" fontId="25" fillId="0" borderId="10" xfId="0" applyNumberFormat="1" applyFont="1" applyBorder="1" applyAlignment="1">
      <alignment horizontal="center" vertical="center" wrapText="1"/>
    </xf>
    <xf numFmtId="164" fontId="23" fillId="0" borderId="0" xfId="0" applyNumberFormat="1" applyFont="1" applyAlignment="1">
      <alignment horizontal="center" vertical="center" wrapText="1"/>
    </xf>
  </cellXfs>
  <cellStyles count="51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оклон" xfId="54"/>
    <cellStyle name="Обычный_расх.март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W122"/>
  <sheetViews>
    <sheetView showZeros="0" tabSelected="1" view="pageBreakPreview" zoomScaleNormal="85" zoomScaleSheetLayoutView="100" workbookViewId="0" topLeftCell="A1">
      <pane xSplit="1" ySplit="7" topLeftCell="B8" activePane="bottomRight" state="frozen"/>
      <selection pane="topLeft" activeCell="C4" sqref="A4:IV6"/>
      <selection pane="topRight" activeCell="C4" sqref="A4:IV6"/>
      <selection pane="bottomLeft" activeCell="C4" sqref="A4:IV6"/>
      <selection pane="bottomRight" activeCell="C8" sqref="C7:C8"/>
    </sheetView>
  </sheetViews>
  <sheetFormatPr defaultColWidth="9.00390625" defaultRowHeight="12.75" outlineLevelRow="1" outlineLevelCol="1"/>
  <cols>
    <col min="1" max="1" width="36.875" style="3" customWidth="1"/>
    <col min="2" max="2" width="12.50390625" style="3" customWidth="1"/>
    <col min="3" max="3" width="11.875" style="4" customWidth="1"/>
    <col min="4" max="4" width="12.625" style="4" customWidth="1"/>
    <col min="5" max="5" width="11.875" style="4" customWidth="1"/>
    <col min="6" max="6" width="9.875" style="4" customWidth="1"/>
    <col min="7" max="7" width="15.875" style="4" customWidth="1"/>
    <col min="8" max="8" width="9.125" style="4" customWidth="1"/>
    <col min="9" max="9" width="9.875" style="4" customWidth="1"/>
    <col min="10" max="10" width="10.625" style="4" customWidth="1"/>
    <col min="11" max="11" width="10.50390625" style="4" customWidth="1"/>
    <col min="12" max="14" width="10.625" style="4" customWidth="1"/>
    <col min="15" max="15" width="11.00390625" style="4" customWidth="1"/>
    <col min="16" max="17" width="10.875" style="4" customWidth="1"/>
    <col min="18" max="18" width="10.50390625" style="4" customWidth="1"/>
    <col min="19" max="19" width="10.875" style="4" customWidth="1"/>
    <col min="20" max="20" width="10.875" style="4" bestFit="1" customWidth="1"/>
    <col min="21" max="21" width="11.00390625" style="4" customWidth="1"/>
    <col min="22" max="23" width="0" style="0" hidden="1" customWidth="1" outlineLevel="1"/>
    <col min="24" max="24" width="9.375" style="0" customWidth="1" collapsed="1"/>
  </cols>
  <sheetData>
    <row r="1" spans="1:21" ht="29.25" customHeight="1">
      <c r="A1" s="80"/>
      <c r="B1" s="84" t="s">
        <v>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"/>
      <c r="P1" s="1"/>
      <c r="Q1" s="1"/>
      <c r="R1" s="2"/>
      <c r="S1" s="1"/>
      <c r="T1" s="1"/>
      <c r="U1" s="1"/>
    </row>
    <row r="2" spans="1:20" ht="13.5" thickBot="1">
      <c r="A2" s="81"/>
      <c r="L2" s="4" t="s">
        <v>1</v>
      </c>
      <c r="T2" s="4" t="s">
        <v>1</v>
      </c>
    </row>
    <row r="3" spans="1:21" s="8" customFormat="1" ht="15" customHeight="1" hidden="1" outlineLevel="1" thickBot="1">
      <c r="A3" s="5"/>
      <c r="B3" s="83" t="s">
        <v>2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7"/>
      <c r="P3" s="6"/>
      <c r="Q3" s="6"/>
      <c r="R3" s="49"/>
      <c r="S3" s="7"/>
      <c r="T3" s="6"/>
      <c r="U3" s="6"/>
    </row>
    <row r="4" spans="1:21" s="11" customFormat="1" ht="15.75" customHeight="1" collapsed="1">
      <c r="A4" s="82"/>
      <c r="B4" s="67" t="s">
        <v>4</v>
      </c>
      <c r="C4" s="72" t="s">
        <v>5</v>
      </c>
      <c r="D4" s="69" t="s">
        <v>6</v>
      </c>
      <c r="E4" s="70"/>
      <c r="F4" s="70"/>
      <c r="G4" s="70"/>
      <c r="H4" s="70"/>
      <c r="I4" s="70"/>
      <c r="J4" s="70"/>
      <c r="K4" s="71"/>
      <c r="L4" s="61" t="s">
        <v>7</v>
      </c>
      <c r="M4" s="62"/>
      <c r="N4" s="63"/>
      <c r="O4" s="77" t="s">
        <v>8</v>
      </c>
      <c r="P4" s="60" t="s">
        <v>3</v>
      </c>
      <c r="Q4" s="59"/>
      <c r="R4" s="79" t="s">
        <v>9</v>
      </c>
      <c r="S4" s="75" t="s">
        <v>10</v>
      </c>
      <c r="T4" s="60" t="s">
        <v>3</v>
      </c>
      <c r="U4" s="59"/>
    </row>
    <row r="5" spans="1:21" s="11" customFormat="1" ht="12.75" customHeight="1">
      <c r="A5" s="82"/>
      <c r="B5" s="67"/>
      <c r="C5" s="73"/>
      <c r="D5" s="59" t="s">
        <v>11</v>
      </c>
      <c r="E5" s="59"/>
      <c r="F5" s="79" t="s">
        <v>12</v>
      </c>
      <c r="G5" s="60"/>
      <c r="H5" s="59" t="s">
        <v>13</v>
      </c>
      <c r="I5" s="59"/>
      <c r="J5" s="59" t="s">
        <v>14</v>
      </c>
      <c r="K5" s="52" t="s">
        <v>15</v>
      </c>
      <c r="L5" s="64"/>
      <c r="M5" s="65"/>
      <c r="N5" s="66"/>
      <c r="O5" s="78"/>
      <c r="P5" s="60" t="s">
        <v>16</v>
      </c>
      <c r="Q5" s="59" t="s">
        <v>17</v>
      </c>
      <c r="R5" s="79"/>
      <c r="S5" s="76"/>
      <c r="T5" s="60" t="s">
        <v>16</v>
      </c>
      <c r="U5" s="59" t="s">
        <v>17</v>
      </c>
    </row>
    <row r="6" spans="1:21" s="12" customFormat="1" ht="135" customHeight="1">
      <c r="A6" s="82"/>
      <c r="B6" s="68"/>
      <c r="C6" s="74"/>
      <c r="D6" s="10" t="s">
        <v>18</v>
      </c>
      <c r="E6" s="10" t="s">
        <v>19</v>
      </c>
      <c r="F6" s="9" t="s">
        <v>20</v>
      </c>
      <c r="G6" s="10" t="s">
        <v>21</v>
      </c>
      <c r="H6" s="9" t="s">
        <v>22</v>
      </c>
      <c r="I6" s="9" t="s">
        <v>23</v>
      </c>
      <c r="J6" s="59"/>
      <c r="K6" s="53"/>
      <c r="L6" s="9" t="s">
        <v>24</v>
      </c>
      <c r="M6" s="9" t="s">
        <v>25</v>
      </c>
      <c r="N6" s="9" t="s">
        <v>26</v>
      </c>
      <c r="O6" s="78"/>
      <c r="P6" s="60"/>
      <c r="Q6" s="59"/>
      <c r="R6" s="79"/>
      <c r="S6" s="76"/>
      <c r="T6" s="60"/>
      <c r="U6" s="59"/>
    </row>
    <row r="7" spans="1:21" s="19" customFormat="1" ht="25.5" customHeight="1">
      <c r="A7" s="13">
        <v>1</v>
      </c>
      <c r="B7" s="13">
        <v>2</v>
      </c>
      <c r="C7" s="14" t="s">
        <v>27</v>
      </c>
      <c r="D7" s="15">
        <v>4</v>
      </c>
      <c r="E7" s="15">
        <v>5</v>
      </c>
      <c r="F7" s="14">
        <v>6</v>
      </c>
      <c r="G7" s="13">
        <v>7</v>
      </c>
      <c r="H7" s="14">
        <v>8</v>
      </c>
      <c r="I7" s="14">
        <v>9</v>
      </c>
      <c r="J7" s="14" t="s">
        <v>28</v>
      </c>
      <c r="K7" s="14" t="s">
        <v>29</v>
      </c>
      <c r="L7" s="16">
        <v>12</v>
      </c>
      <c r="M7" s="16">
        <v>13</v>
      </c>
      <c r="N7" s="15" t="s">
        <v>30</v>
      </c>
      <c r="O7" s="54" t="s">
        <v>31</v>
      </c>
      <c r="P7" s="18" t="s">
        <v>32</v>
      </c>
      <c r="Q7" s="13" t="s">
        <v>33</v>
      </c>
      <c r="R7" s="16">
        <v>18</v>
      </c>
      <c r="S7" s="17" t="s">
        <v>34</v>
      </c>
      <c r="T7" s="18" t="s">
        <v>35</v>
      </c>
      <c r="U7" s="18" t="s">
        <v>36</v>
      </c>
    </row>
    <row r="8" spans="1:21" s="28" customFormat="1" ht="12.75">
      <c r="A8" s="20" t="s">
        <v>37</v>
      </c>
      <c r="B8" s="21"/>
      <c r="C8" s="22"/>
      <c r="D8" s="22"/>
      <c r="E8" s="22"/>
      <c r="F8" s="22"/>
      <c r="G8" s="22"/>
      <c r="H8" s="22"/>
      <c r="I8" s="22"/>
      <c r="J8" s="22"/>
      <c r="K8" s="23"/>
      <c r="L8" s="23"/>
      <c r="M8" s="23"/>
      <c r="N8" s="22"/>
      <c r="O8" s="55"/>
      <c r="P8" s="25"/>
      <c r="Q8" s="21"/>
      <c r="R8" s="23"/>
      <c r="S8" s="24"/>
      <c r="T8" s="25"/>
      <c r="U8" s="21"/>
    </row>
    <row r="9" spans="1:23" s="28" customFormat="1" ht="12.75">
      <c r="A9" s="29" t="s">
        <v>38</v>
      </c>
      <c r="B9" s="21">
        <v>1271711.969389313</v>
      </c>
      <c r="C9" s="26">
        <f>K9+N9</f>
        <v>1533801.7688839678</v>
      </c>
      <c r="D9" s="22">
        <v>530.9</v>
      </c>
      <c r="E9" s="22">
        <v>305507.2485188722</v>
      </c>
      <c r="F9" s="22">
        <v>7554.8</v>
      </c>
      <c r="G9" s="30">
        <v>158010.216299142</v>
      </c>
      <c r="H9" s="23">
        <v>25169</v>
      </c>
      <c r="I9" s="23">
        <v>9682.2</v>
      </c>
      <c r="J9" s="21">
        <f>F9+G9+H9+I9</f>
        <v>200416.216299142</v>
      </c>
      <c r="K9" s="26">
        <f>D9+E9+J9</f>
        <v>506454.3648180142</v>
      </c>
      <c r="L9" s="23">
        <v>617283.3021249999</v>
      </c>
      <c r="M9" s="21">
        <v>410064.10194095364</v>
      </c>
      <c r="N9" s="22">
        <f>L9+M9</f>
        <v>1027347.4040659536</v>
      </c>
      <c r="O9" s="55">
        <f>B9-C9</f>
        <v>-262089.79949465487</v>
      </c>
      <c r="P9" s="31">
        <v>0</v>
      </c>
      <c r="Q9" s="31">
        <v>-262089.79949465487</v>
      </c>
      <c r="R9" s="23">
        <v>236034.26727770767</v>
      </c>
      <c r="S9" s="24">
        <f>ROUND(O9+R9,0)</f>
        <v>-26056</v>
      </c>
      <c r="T9" s="31">
        <f aca="true" t="shared" si="0" ref="T9:T26">IF(S9&gt;0,S9,0)</f>
        <v>0</v>
      </c>
      <c r="U9" s="31">
        <f aca="true" t="shared" si="1" ref="U9:U26">IF(S9&lt;0,S9,0)</f>
        <v>-26056</v>
      </c>
      <c r="V9" s="22">
        <f aca="true" t="shared" si="2" ref="V9:V26">IF(U9&lt;0,1,0)</f>
        <v>1</v>
      </c>
      <c r="W9" s="23">
        <f aca="true" t="shared" si="3" ref="W9:W26">IF(T9&gt;0,1,0)</f>
        <v>0</v>
      </c>
    </row>
    <row r="10" spans="1:23" s="28" customFormat="1" ht="12.75">
      <c r="A10" s="29" t="s">
        <v>39</v>
      </c>
      <c r="B10" s="21">
        <v>917134.9505725192</v>
      </c>
      <c r="C10" s="26">
        <f aca="true" t="shared" si="4" ref="C10:C72">K10+N10</f>
        <v>1235928.9394692709</v>
      </c>
      <c r="D10" s="22"/>
      <c r="E10" s="22">
        <v>170774.05284750843</v>
      </c>
      <c r="F10" s="22">
        <v>8436.2</v>
      </c>
      <c r="G10" s="30">
        <v>232327.1948354529</v>
      </c>
      <c r="H10" s="23">
        <v>64000</v>
      </c>
      <c r="I10" s="23">
        <v>8410.8</v>
      </c>
      <c r="J10" s="21">
        <f aca="true" t="shared" si="5" ref="J10:J72">F10+G10+H10+I10</f>
        <v>313174.1948354529</v>
      </c>
      <c r="K10" s="26">
        <f aca="true" t="shared" si="6" ref="K10:K72">D10+E10+J10</f>
        <v>483948.2476829613</v>
      </c>
      <c r="L10" s="23">
        <v>517154.37215</v>
      </c>
      <c r="M10" s="21">
        <v>234826.31963630975</v>
      </c>
      <c r="N10" s="22">
        <f aca="true" t="shared" si="7" ref="N10:N72">L10+M10</f>
        <v>751980.6917863097</v>
      </c>
      <c r="O10" s="55">
        <f aca="true" t="shared" si="8" ref="O10:O72">B10-C10</f>
        <v>-318793.98889675166</v>
      </c>
      <c r="P10" s="31">
        <v>0</v>
      </c>
      <c r="Q10" s="31">
        <v>-318793.98889675166</v>
      </c>
      <c r="R10" s="23">
        <v>188892.93259213655</v>
      </c>
      <c r="S10" s="24">
        <f aca="true" t="shared" si="9" ref="S10:S72">ROUND(O10+R10,0)</f>
        <v>-129901</v>
      </c>
      <c r="T10" s="31">
        <f t="shared" si="0"/>
        <v>0</v>
      </c>
      <c r="U10" s="31">
        <f t="shared" si="1"/>
        <v>-129901</v>
      </c>
      <c r="V10" s="22">
        <f t="shared" si="2"/>
        <v>1</v>
      </c>
      <c r="W10" s="23">
        <f t="shared" si="3"/>
        <v>0</v>
      </c>
    </row>
    <row r="11" spans="1:23" s="28" customFormat="1" ht="12.75">
      <c r="A11" s="29" t="s">
        <v>40</v>
      </c>
      <c r="B11" s="21">
        <v>1417616.3875954198</v>
      </c>
      <c r="C11" s="26">
        <f t="shared" si="4"/>
        <v>1632227.181399613</v>
      </c>
      <c r="D11" s="22"/>
      <c r="E11" s="22">
        <v>404538.94941891683</v>
      </c>
      <c r="F11" s="22">
        <v>8688.1</v>
      </c>
      <c r="G11" s="30">
        <v>228671.81374063884</v>
      </c>
      <c r="H11" s="23">
        <v>61449</v>
      </c>
      <c r="I11" s="23">
        <v>11148.7</v>
      </c>
      <c r="J11" s="21">
        <f t="shared" si="5"/>
        <v>309957.6137406389</v>
      </c>
      <c r="K11" s="26">
        <f t="shared" si="6"/>
        <v>714496.5631595557</v>
      </c>
      <c r="L11" s="23">
        <v>580432.249675</v>
      </c>
      <c r="M11" s="21">
        <v>337298.3685650573</v>
      </c>
      <c r="N11" s="22">
        <f t="shared" si="7"/>
        <v>917730.6182400573</v>
      </c>
      <c r="O11" s="55">
        <f t="shared" si="8"/>
        <v>-214610.79380419315</v>
      </c>
      <c r="P11" s="31">
        <v>0</v>
      </c>
      <c r="Q11" s="31">
        <v>-214610.79380419315</v>
      </c>
      <c r="R11" s="23">
        <v>277217.1634582115</v>
      </c>
      <c r="S11" s="24">
        <f t="shared" si="9"/>
        <v>62606</v>
      </c>
      <c r="T11" s="31">
        <f t="shared" si="0"/>
        <v>62606</v>
      </c>
      <c r="U11" s="31">
        <f t="shared" si="1"/>
        <v>0</v>
      </c>
      <c r="V11" s="22">
        <f t="shared" si="2"/>
        <v>0</v>
      </c>
      <c r="W11" s="23">
        <f t="shared" si="3"/>
        <v>1</v>
      </c>
    </row>
    <row r="12" spans="1:23" s="28" customFormat="1" ht="12.75">
      <c r="A12" s="29" t="s">
        <v>41</v>
      </c>
      <c r="B12" s="21">
        <v>1865178.8909160304</v>
      </c>
      <c r="C12" s="26">
        <f t="shared" si="4"/>
        <v>2793548.2727498235</v>
      </c>
      <c r="D12" s="22"/>
      <c r="E12" s="22">
        <v>850792.780397243</v>
      </c>
      <c r="F12" s="22">
        <v>12830.6</v>
      </c>
      <c r="G12" s="30">
        <v>272949.7353489607</v>
      </c>
      <c r="H12" s="23">
        <v>73841</v>
      </c>
      <c r="I12" s="23">
        <v>24411.4</v>
      </c>
      <c r="J12" s="21">
        <f t="shared" si="5"/>
        <v>384032.7353489607</v>
      </c>
      <c r="K12" s="26">
        <f t="shared" si="6"/>
        <v>1234825.5157462037</v>
      </c>
      <c r="L12" s="23">
        <v>924037.322825</v>
      </c>
      <c r="M12" s="21">
        <v>634685.4341786198</v>
      </c>
      <c r="N12" s="22">
        <f t="shared" si="7"/>
        <v>1558722.7570036198</v>
      </c>
      <c r="O12" s="55">
        <f t="shared" si="8"/>
        <v>-928369.3818337931</v>
      </c>
      <c r="P12" s="31">
        <v>0</v>
      </c>
      <c r="Q12" s="31">
        <v>-928369.3818337931</v>
      </c>
      <c r="R12" s="23">
        <v>406800.4141509987</v>
      </c>
      <c r="S12" s="24">
        <f t="shared" si="9"/>
        <v>-521569</v>
      </c>
      <c r="T12" s="31">
        <f t="shared" si="0"/>
        <v>0</v>
      </c>
      <c r="U12" s="31">
        <f t="shared" si="1"/>
        <v>-521569</v>
      </c>
      <c r="V12" s="22">
        <f t="shared" si="2"/>
        <v>1</v>
      </c>
      <c r="W12" s="23">
        <f t="shared" si="3"/>
        <v>0</v>
      </c>
    </row>
    <row r="13" spans="1:23" s="28" customFormat="1" ht="12.75">
      <c r="A13" s="29" t="s">
        <v>42</v>
      </c>
      <c r="B13" s="21">
        <v>851474.3811068702</v>
      </c>
      <c r="C13" s="26">
        <f t="shared" si="4"/>
        <v>1257181.438861481</v>
      </c>
      <c r="D13" s="22"/>
      <c r="E13" s="22">
        <v>313401.9771903987</v>
      </c>
      <c r="F13" s="22">
        <v>6509.8</v>
      </c>
      <c r="G13" s="30">
        <v>234336.84168754605</v>
      </c>
      <c r="H13" s="23">
        <v>52684</v>
      </c>
      <c r="I13" s="23">
        <v>8618.1</v>
      </c>
      <c r="J13" s="21">
        <f t="shared" si="5"/>
        <v>302148.741687546</v>
      </c>
      <c r="K13" s="26">
        <f t="shared" si="6"/>
        <v>615550.7188779447</v>
      </c>
      <c r="L13" s="23">
        <v>435394.621225</v>
      </c>
      <c r="M13" s="21">
        <v>206236.09875853598</v>
      </c>
      <c r="N13" s="22">
        <f t="shared" si="7"/>
        <v>641630.719983536</v>
      </c>
      <c r="O13" s="55">
        <f t="shared" si="8"/>
        <v>-405707.05775461067</v>
      </c>
      <c r="P13" s="31">
        <v>0</v>
      </c>
      <c r="Q13" s="31">
        <v>-405707.05775461067</v>
      </c>
      <c r="R13" s="23">
        <v>216278.3570920493</v>
      </c>
      <c r="S13" s="24">
        <f t="shared" si="9"/>
        <v>-189429</v>
      </c>
      <c r="T13" s="31">
        <f t="shared" si="0"/>
        <v>0</v>
      </c>
      <c r="U13" s="31">
        <f t="shared" si="1"/>
        <v>-189429</v>
      </c>
      <c r="V13" s="22">
        <f t="shared" si="2"/>
        <v>1</v>
      </c>
      <c r="W13" s="23">
        <f t="shared" si="3"/>
        <v>0</v>
      </c>
    </row>
    <row r="14" spans="1:23" s="28" customFormat="1" ht="12.75">
      <c r="A14" s="29" t="s">
        <v>43</v>
      </c>
      <c r="B14" s="21">
        <v>1117855.5240839694</v>
      </c>
      <c r="C14" s="26">
        <f t="shared" si="4"/>
        <v>1076177.359824336</v>
      </c>
      <c r="D14" s="22"/>
      <c r="E14" s="22">
        <v>161821.6074312802</v>
      </c>
      <c r="F14" s="22">
        <v>4407</v>
      </c>
      <c r="G14" s="30">
        <v>120501.25630101525</v>
      </c>
      <c r="H14" s="23">
        <v>41284</v>
      </c>
      <c r="I14" s="23">
        <v>7958.2</v>
      </c>
      <c r="J14" s="21">
        <f t="shared" si="5"/>
        <v>174150.45630101528</v>
      </c>
      <c r="K14" s="26">
        <f t="shared" si="6"/>
        <v>335972.0637322955</v>
      </c>
      <c r="L14" s="23">
        <v>406826.60349999997</v>
      </c>
      <c r="M14" s="21">
        <v>333378.6925920405</v>
      </c>
      <c r="N14" s="22">
        <f t="shared" si="7"/>
        <v>740205.2960920405</v>
      </c>
      <c r="O14" s="55">
        <f>B14-C14</f>
        <v>41678.164259633515</v>
      </c>
      <c r="P14" s="31">
        <v>41678.164259633515</v>
      </c>
      <c r="Q14" s="31">
        <v>0</v>
      </c>
      <c r="R14" s="23">
        <v>254243.33243636898</v>
      </c>
      <c r="S14" s="24">
        <f t="shared" si="9"/>
        <v>295921</v>
      </c>
      <c r="T14" s="31">
        <f t="shared" si="0"/>
        <v>295921</v>
      </c>
      <c r="U14" s="31">
        <f t="shared" si="1"/>
        <v>0</v>
      </c>
      <c r="V14" s="22">
        <f t="shared" si="2"/>
        <v>0</v>
      </c>
      <c r="W14" s="23">
        <f t="shared" si="3"/>
        <v>1</v>
      </c>
    </row>
    <row r="15" spans="1:23" s="28" customFormat="1" ht="12.75">
      <c r="A15" s="29" t="s">
        <v>44</v>
      </c>
      <c r="B15" s="21">
        <v>725204.06</v>
      </c>
      <c r="C15" s="26">
        <f t="shared" si="4"/>
        <v>802405.3296791749</v>
      </c>
      <c r="D15" s="22">
        <v>422</v>
      </c>
      <c r="E15" s="22">
        <v>211114.78999460605</v>
      </c>
      <c r="F15" s="22">
        <v>7554.8</v>
      </c>
      <c r="G15" s="30">
        <v>107863.40331672742</v>
      </c>
      <c r="H15" s="23">
        <v>39119</v>
      </c>
      <c r="I15" s="23">
        <v>4458.8</v>
      </c>
      <c r="J15" s="21">
        <f t="shared" si="5"/>
        <v>158996.0033167274</v>
      </c>
      <c r="K15" s="26">
        <f t="shared" si="6"/>
        <v>370532.79331133346</v>
      </c>
      <c r="L15" s="23">
        <v>276326.54620000004</v>
      </c>
      <c r="M15" s="21">
        <v>155545.99016784143</v>
      </c>
      <c r="N15" s="22">
        <f t="shared" si="7"/>
        <v>431872.5363678415</v>
      </c>
      <c r="O15" s="55">
        <f t="shared" si="8"/>
        <v>-77201.26967917487</v>
      </c>
      <c r="P15" s="31">
        <v>0</v>
      </c>
      <c r="Q15" s="31">
        <v>-77201.26967917511</v>
      </c>
      <c r="R15" s="23">
        <v>164833.71048586958</v>
      </c>
      <c r="S15" s="24">
        <f t="shared" si="9"/>
        <v>87632</v>
      </c>
      <c r="T15" s="31">
        <f t="shared" si="0"/>
        <v>87632</v>
      </c>
      <c r="U15" s="31">
        <f t="shared" si="1"/>
        <v>0</v>
      </c>
      <c r="V15" s="22">
        <f t="shared" si="2"/>
        <v>0</v>
      </c>
      <c r="W15" s="23">
        <f t="shared" si="3"/>
        <v>1</v>
      </c>
    </row>
    <row r="16" spans="1:23" s="28" customFormat="1" ht="12.75">
      <c r="A16" s="29" t="s">
        <v>45</v>
      </c>
      <c r="B16" s="21">
        <v>1174789.067977099</v>
      </c>
      <c r="C16" s="26">
        <f t="shared" si="4"/>
        <v>1159162.4909316383</v>
      </c>
      <c r="D16" s="22"/>
      <c r="E16" s="22">
        <v>273527.78575718333</v>
      </c>
      <c r="F16" s="22">
        <v>7554.8</v>
      </c>
      <c r="G16" s="30">
        <v>111548.11955660593</v>
      </c>
      <c r="H16" s="23">
        <v>45444</v>
      </c>
      <c r="I16" s="23">
        <v>9537</v>
      </c>
      <c r="J16" s="21">
        <f t="shared" si="5"/>
        <v>174083.91955660592</v>
      </c>
      <c r="K16" s="26">
        <f t="shared" si="6"/>
        <v>447611.70531378925</v>
      </c>
      <c r="L16" s="23">
        <v>462779.348275</v>
      </c>
      <c r="M16" s="21">
        <v>248771.43734284895</v>
      </c>
      <c r="N16" s="22">
        <f t="shared" si="7"/>
        <v>711550.785617849</v>
      </c>
      <c r="O16" s="55">
        <f t="shared" si="8"/>
        <v>15626.577045460697</v>
      </c>
      <c r="P16" s="31">
        <v>15626.577045460697</v>
      </c>
      <c r="Q16" s="31">
        <v>0</v>
      </c>
      <c r="R16" s="23">
        <v>225568.20822130077</v>
      </c>
      <c r="S16" s="24">
        <f t="shared" si="9"/>
        <v>241195</v>
      </c>
      <c r="T16" s="31">
        <f t="shared" si="0"/>
        <v>241195</v>
      </c>
      <c r="U16" s="31">
        <f t="shared" si="1"/>
        <v>0</v>
      </c>
      <c r="V16" s="22">
        <f t="shared" si="2"/>
        <v>0</v>
      </c>
      <c r="W16" s="23">
        <f t="shared" si="3"/>
        <v>1</v>
      </c>
    </row>
    <row r="17" spans="1:23" s="28" customFormat="1" ht="12.75">
      <c r="A17" s="29" t="s">
        <v>46</v>
      </c>
      <c r="B17" s="21">
        <v>1171333.7903053435</v>
      </c>
      <c r="C17" s="26">
        <f t="shared" si="4"/>
        <v>1186018.6102998327</v>
      </c>
      <c r="D17" s="22"/>
      <c r="E17" s="22">
        <v>264511.4718866177</v>
      </c>
      <c r="F17" s="22">
        <v>7051.2</v>
      </c>
      <c r="G17" s="30">
        <v>144221.97336264173</v>
      </c>
      <c r="H17" s="23">
        <v>22328</v>
      </c>
      <c r="I17" s="23">
        <v>5476.7</v>
      </c>
      <c r="J17" s="21">
        <f t="shared" si="5"/>
        <v>179077.87336264175</v>
      </c>
      <c r="K17" s="26">
        <f t="shared" si="6"/>
        <v>443589.3452492595</v>
      </c>
      <c r="L17" s="23">
        <v>467343.46945</v>
      </c>
      <c r="M17" s="21">
        <v>275085.7956005733</v>
      </c>
      <c r="N17" s="22">
        <f t="shared" si="7"/>
        <v>742429.2650505733</v>
      </c>
      <c r="O17" s="55">
        <f t="shared" si="8"/>
        <v>-14684.819994489197</v>
      </c>
      <c r="P17" s="31">
        <v>0</v>
      </c>
      <c r="Q17" s="31">
        <v>-14684.819994489197</v>
      </c>
      <c r="R17" s="23">
        <v>216731.0648123865</v>
      </c>
      <c r="S17" s="24">
        <f t="shared" si="9"/>
        <v>202046</v>
      </c>
      <c r="T17" s="31">
        <f t="shared" si="0"/>
        <v>202046</v>
      </c>
      <c r="U17" s="31">
        <f t="shared" si="1"/>
        <v>0</v>
      </c>
      <c r="V17" s="22">
        <f t="shared" si="2"/>
        <v>0</v>
      </c>
      <c r="W17" s="23">
        <f t="shared" si="3"/>
        <v>1</v>
      </c>
    </row>
    <row r="18" spans="1:23" s="28" customFormat="1" ht="12.75">
      <c r="A18" s="29" t="s">
        <v>47</v>
      </c>
      <c r="B18" s="21">
        <v>16003656.505610686</v>
      </c>
      <c r="C18" s="26">
        <f t="shared" si="4"/>
        <v>6418841.577286007</v>
      </c>
      <c r="D18" s="22"/>
      <c r="E18" s="22">
        <v>811042.8292880438</v>
      </c>
      <c r="F18" s="22">
        <v>38580</v>
      </c>
      <c r="G18" s="30">
        <v>700167.5948826347</v>
      </c>
      <c r="H18" s="23">
        <v>145475</v>
      </c>
      <c r="I18" s="23">
        <v>34435.9</v>
      </c>
      <c r="J18" s="21">
        <f t="shared" si="5"/>
        <v>918658.4948826347</v>
      </c>
      <c r="K18" s="26">
        <f t="shared" si="6"/>
        <v>1729701.3241706784</v>
      </c>
      <c r="L18" s="23">
        <v>2759490.2012750003</v>
      </c>
      <c r="M18" s="21">
        <v>1929650.0518403272</v>
      </c>
      <c r="N18" s="22">
        <f t="shared" si="7"/>
        <v>4689140.253115328</v>
      </c>
      <c r="O18" s="55">
        <f t="shared" si="8"/>
        <v>9584814.928324679</v>
      </c>
      <c r="P18" s="31">
        <v>9584814.928324679</v>
      </c>
      <c r="Q18" s="31">
        <v>0</v>
      </c>
      <c r="R18" s="23">
        <v>3247766.9580163825</v>
      </c>
      <c r="S18" s="24">
        <f t="shared" si="9"/>
        <v>12832582</v>
      </c>
      <c r="T18" s="31">
        <f t="shared" si="0"/>
        <v>12832582</v>
      </c>
      <c r="U18" s="31">
        <f t="shared" si="1"/>
        <v>0</v>
      </c>
      <c r="V18" s="22">
        <f t="shared" si="2"/>
        <v>0</v>
      </c>
      <c r="W18" s="23">
        <f t="shared" si="3"/>
        <v>1</v>
      </c>
    </row>
    <row r="19" spans="1:23" s="28" customFormat="1" ht="12.75">
      <c r="A19" s="29" t="s">
        <v>48</v>
      </c>
      <c r="B19" s="21">
        <v>641060.5049236641</v>
      </c>
      <c r="C19" s="26">
        <f t="shared" si="4"/>
        <v>661285.3216281744</v>
      </c>
      <c r="D19" s="22">
        <v>1443.6</v>
      </c>
      <c r="E19" s="22">
        <v>0</v>
      </c>
      <c r="F19" s="22">
        <v>5918</v>
      </c>
      <c r="G19" s="30">
        <v>110030.02577809608</v>
      </c>
      <c r="H19" s="23">
        <v>29653</v>
      </c>
      <c r="I19" s="23">
        <v>6313.4</v>
      </c>
      <c r="J19" s="21">
        <f t="shared" si="5"/>
        <v>151914.42577809608</v>
      </c>
      <c r="K19" s="26">
        <f t="shared" si="6"/>
        <v>153358.02577809608</v>
      </c>
      <c r="L19" s="23">
        <v>328391.3359</v>
      </c>
      <c r="M19" s="21">
        <v>179535.95995007828</v>
      </c>
      <c r="N19" s="22">
        <f t="shared" si="7"/>
        <v>507927.2958500783</v>
      </c>
      <c r="O19" s="55">
        <f t="shared" si="8"/>
        <v>-20224.816704510245</v>
      </c>
      <c r="P19" s="31">
        <v>0</v>
      </c>
      <c r="Q19" s="31">
        <v>-20224.816704510245</v>
      </c>
      <c r="R19" s="23">
        <v>115866.78978860119</v>
      </c>
      <c r="S19" s="24">
        <f t="shared" si="9"/>
        <v>95642</v>
      </c>
      <c r="T19" s="31">
        <f t="shared" si="0"/>
        <v>95642</v>
      </c>
      <c r="U19" s="31">
        <f t="shared" si="1"/>
        <v>0</v>
      </c>
      <c r="V19" s="22">
        <f t="shared" si="2"/>
        <v>0</v>
      </c>
      <c r="W19" s="23">
        <f t="shared" si="3"/>
        <v>1</v>
      </c>
    </row>
    <row r="20" spans="1:23" s="28" customFormat="1" ht="12.75">
      <c r="A20" s="29" t="s">
        <v>49</v>
      </c>
      <c r="B20" s="21">
        <v>1230317.1101908397</v>
      </c>
      <c r="C20" s="26">
        <f t="shared" si="4"/>
        <v>1163497.805735515</v>
      </c>
      <c r="D20" s="22">
        <v>379.1</v>
      </c>
      <c r="E20" s="22">
        <v>234201.06166293763</v>
      </c>
      <c r="F20" s="22">
        <v>8184.4</v>
      </c>
      <c r="G20" s="30">
        <v>124700.81712583466</v>
      </c>
      <c r="H20" s="23">
        <v>46676</v>
      </c>
      <c r="I20" s="23">
        <v>8340.4</v>
      </c>
      <c r="J20" s="21">
        <f t="shared" si="5"/>
        <v>187901.61712583466</v>
      </c>
      <c r="K20" s="26">
        <f t="shared" si="6"/>
        <v>422481.7787887723</v>
      </c>
      <c r="L20" s="23">
        <v>471006.035825</v>
      </c>
      <c r="M20" s="21">
        <v>270009.9911217425</v>
      </c>
      <c r="N20" s="22">
        <f t="shared" si="7"/>
        <v>741016.0269467426</v>
      </c>
      <c r="O20" s="55">
        <f t="shared" si="8"/>
        <v>66819.30445532477</v>
      </c>
      <c r="P20" s="31">
        <v>66819.30445532477</v>
      </c>
      <c r="Q20" s="31">
        <v>0</v>
      </c>
      <c r="R20" s="23">
        <v>236483.58230576944</v>
      </c>
      <c r="S20" s="24">
        <f t="shared" si="9"/>
        <v>303303</v>
      </c>
      <c r="T20" s="31">
        <f t="shared" si="0"/>
        <v>303303</v>
      </c>
      <c r="U20" s="31">
        <f t="shared" si="1"/>
        <v>0</v>
      </c>
      <c r="V20" s="22">
        <f t="shared" si="2"/>
        <v>0</v>
      </c>
      <c r="W20" s="23">
        <f t="shared" si="3"/>
        <v>1</v>
      </c>
    </row>
    <row r="21" spans="1:23" s="28" customFormat="1" ht="12.75">
      <c r="A21" s="29" t="s">
        <v>50</v>
      </c>
      <c r="B21" s="21">
        <v>721510.6172519083</v>
      </c>
      <c r="C21" s="26">
        <f t="shared" si="4"/>
        <v>1137389.2726005674</v>
      </c>
      <c r="D21" s="22"/>
      <c r="E21" s="22">
        <v>320293.8793812764</v>
      </c>
      <c r="F21" s="22">
        <v>6610.5</v>
      </c>
      <c r="G21" s="30">
        <v>147606.45014036394</v>
      </c>
      <c r="H21" s="23">
        <v>51162</v>
      </c>
      <c r="I21" s="23">
        <v>8668.9</v>
      </c>
      <c r="J21" s="21">
        <f t="shared" si="5"/>
        <v>214047.85014036394</v>
      </c>
      <c r="K21" s="26">
        <f t="shared" si="6"/>
        <v>534341.7295216403</v>
      </c>
      <c r="L21" s="23">
        <v>393528.6702</v>
      </c>
      <c r="M21" s="21">
        <v>209518.87287892704</v>
      </c>
      <c r="N21" s="22">
        <f t="shared" si="7"/>
        <v>603047.5430789271</v>
      </c>
      <c r="O21" s="55">
        <f t="shared" si="8"/>
        <v>-415878.65534865914</v>
      </c>
      <c r="P21" s="31">
        <v>0</v>
      </c>
      <c r="Q21" s="31">
        <v>-415878.65534865914</v>
      </c>
      <c r="R21" s="23">
        <v>200941.73660337878</v>
      </c>
      <c r="S21" s="24">
        <f t="shared" si="9"/>
        <v>-214937</v>
      </c>
      <c r="T21" s="31">
        <f t="shared" si="0"/>
        <v>0</v>
      </c>
      <c r="U21" s="31">
        <f t="shared" si="1"/>
        <v>-214937</v>
      </c>
      <c r="V21" s="22">
        <f t="shared" si="2"/>
        <v>1</v>
      </c>
      <c r="W21" s="23">
        <f t="shared" si="3"/>
        <v>0</v>
      </c>
    </row>
    <row r="22" spans="1:23" s="28" customFormat="1" ht="12.75">
      <c r="A22" s="29" t="s">
        <v>51</v>
      </c>
      <c r="B22" s="21">
        <v>1053890.5646946565</v>
      </c>
      <c r="C22" s="26">
        <f t="shared" si="4"/>
        <v>1226799.064995985</v>
      </c>
      <c r="D22" s="22">
        <v>1143.3</v>
      </c>
      <c r="E22" s="22">
        <v>314970.91196319554</v>
      </c>
      <c r="F22" s="22">
        <v>7554.8</v>
      </c>
      <c r="G22" s="30">
        <v>162283.44595975734</v>
      </c>
      <c r="H22" s="23">
        <v>42251</v>
      </c>
      <c r="I22" s="23">
        <v>5919.3</v>
      </c>
      <c r="J22" s="21">
        <f t="shared" si="5"/>
        <v>218008.54595975732</v>
      </c>
      <c r="K22" s="26">
        <f t="shared" si="6"/>
        <v>534122.7579229529</v>
      </c>
      <c r="L22" s="23">
        <v>442832.448325</v>
      </c>
      <c r="M22" s="21">
        <v>249843.85874803213</v>
      </c>
      <c r="N22" s="22">
        <f t="shared" si="7"/>
        <v>692676.3070730321</v>
      </c>
      <c r="O22" s="55">
        <f t="shared" si="8"/>
        <v>-172908.5003013285</v>
      </c>
      <c r="P22" s="31">
        <v>0</v>
      </c>
      <c r="Q22" s="31">
        <v>-172908.5003013285</v>
      </c>
      <c r="R22" s="23">
        <v>287648.16366567113</v>
      </c>
      <c r="S22" s="24">
        <f t="shared" si="9"/>
        <v>114740</v>
      </c>
      <c r="T22" s="31">
        <f t="shared" si="0"/>
        <v>114740</v>
      </c>
      <c r="U22" s="31">
        <f t="shared" si="1"/>
        <v>0</v>
      </c>
      <c r="V22" s="22">
        <f t="shared" si="2"/>
        <v>0</v>
      </c>
      <c r="W22" s="23">
        <f t="shared" si="3"/>
        <v>1</v>
      </c>
    </row>
    <row r="23" spans="1:23" s="28" customFormat="1" ht="12.75">
      <c r="A23" s="29" t="s">
        <v>52</v>
      </c>
      <c r="B23" s="21">
        <v>1037222.5815648854</v>
      </c>
      <c r="C23" s="26">
        <f t="shared" si="4"/>
        <v>1682265.6246529042</v>
      </c>
      <c r="D23" s="22"/>
      <c r="E23" s="22">
        <v>513304.74592382205</v>
      </c>
      <c r="F23" s="22">
        <v>16117</v>
      </c>
      <c r="G23" s="30">
        <v>160155.1280368268</v>
      </c>
      <c r="H23" s="23">
        <v>61315</v>
      </c>
      <c r="I23" s="23">
        <v>9456</v>
      </c>
      <c r="J23" s="21">
        <f t="shared" si="5"/>
        <v>247043.1280368268</v>
      </c>
      <c r="K23" s="26">
        <f t="shared" si="6"/>
        <v>760347.8739606489</v>
      </c>
      <c r="L23" s="23">
        <v>550624.5941</v>
      </c>
      <c r="M23" s="21">
        <v>371293.1565922554</v>
      </c>
      <c r="N23" s="22">
        <f t="shared" si="7"/>
        <v>921917.7506922553</v>
      </c>
      <c r="O23" s="55">
        <f t="shared" si="8"/>
        <v>-645043.0430880188</v>
      </c>
      <c r="P23" s="31">
        <v>0</v>
      </c>
      <c r="Q23" s="31">
        <v>-645043.0430880188</v>
      </c>
      <c r="R23" s="23">
        <v>259925.1676622221</v>
      </c>
      <c r="S23" s="24">
        <f t="shared" si="9"/>
        <v>-385118</v>
      </c>
      <c r="T23" s="31">
        <f t="shared" si="0"/>
        <v>0</v>
      </c>
      <c r="U23" s="31">
        <f t="shared" si="1"/>
        <v>-385118</v>
      </c>
      <c r="V23" s="22">
        <f t="shared" si="2"/>
        <v>1</v>
      </c>
      <c r="W23" s="23">
        <f t="shared" si="3"/>
        <v>0</v>
      </c>
    </row>
    <row r="24" spans="1:23" s="28" customFormat="1" ht="12.75">
      <c r="A24" s="29" t="s">
        <v>53</v>
      </c>
      <c r="B24" s="21">
        <v>1224143.7193129768</v>
      </c>
      <c r="C24" s="26">
        <f t="shared" si="4"/>
        <v>1806357.164048667</v>
      </c>
      <c r="D24" s="22"/>
      <c r="E24" s="22">
        <v>493534.6718885575</v>
      </c>
      <c r="F24" s="22">
        <v>10702.7</v>
      </c>
      <c r="G24" s="30">
        <v>158707.55257262557</v>
      </c>
      <c r="H24" s="23">
        <v>65186</v>
      </c>
      <c r="I24" s="23">
        <v>22501.8</v>
      </c>
      <c r="J24" s="21">
        <f t="shared" si="5"/>
        <v>257098.05257262557</v>
      </c>
      <c r="K24" s="26">
        <f t="shared" si="6"/>
        <v>750632.7244611831</v>
      </c>
      <c r="L24" s="23">
        <v>634581.8848499999</v>
      </c>
      <c r="M24" s="21">
        <v>421142.55473748397</v>
      </c>
      <c r="N24" s="22">
        <f t="shared" si="7"/>
        <v>1055724.4395874839</v>
      </c>
      <c r="O24" s="55">
        <f t="shared" si="8"/>
        <v>-582213.4447356903</v>
      </c>
      <c r="P24" s="31">
        <v>0</v>
      </c>
      <c r="Q24" s="31">
        <v>-582213.4447356903</v>
      </c>
      <c r="R24" s="23">
        <v>219053.06911088512</v>
      </c>
      <c r="S24" s="24">
        <f t="shared" si="9"/>
        <v>-363160</v>
      </c>
      <c r="T24" s="31">
        <f t="shared" si="0"/>
        <v>0</v>
      </c>
      <c r="U24" s="31">
        <f t="shared" si="1"/>
        <v>-363160</v>
      </c>
      <c r="V24" s="22">
        <f t="shared" si="2"/>
        <v>1</v>
      </c>
      <c r="W24" s="23">
        <f t="shared" si="3"/>
        <v>0</v>
      </c>
    </row>
    <row r="25" spans="1:23" s="28" customFormat="1" ht="12.75">
      <c r="A25" s="29" t="s">
        <v>54</v>
      </c>
      <c r="B25" s="21">
        <v>1076658.155038168</v>
      </c>
      <c r="C25" s="26">
        <f t="shared" si="4"/>
        <v>1549898.573557656</v>
      </c>
      <c r="D25" s="22"/>
      <c r="E25" s="22">
        <v>399866.19741450413</v>
      </c>
      <c r="F25" s="22">
        <v>7932.6</v>
      </c>
      <c r="G25" s="30">
        <v>230160.14770020568</v>
      </c>
      <c r="H25" s="23">
        <v>47814</v>
      </c>
      <c r="I25" s="23">
        <v>7305.7</v>
      </c>
      <c r="J25" s="21">
        <f t="shared" si="5"/>
        <v>293212.44770020567</v>
      </c>
      <c r="K25" s="26">
        <f t="shared" si="6"/>
        <v>693078.6451147099</v>
      </c>
      <c r="L25" s="23">
        <v>532311.7622250001</v>
      </c>
      <c r="M25" s="21">
        <v>324508.16621794616</v>
      </c>
      <c r="N25" s="22">
        <f t="shared" si="7"/>
        <v>856819.9284429462</v>
      </c>
      <c r="O25" s="55">
        <f t="shared" si="8"/>
        <v>-473240.41851948807</v>
      </c>
      <c r="P25" s="31">
        <v>0</v>
      </c>
      <c r="Q25" s="31">
        <v>-473240.41851948807</v>
      </c>
      <c r="R25" s="23">
        <v>273910.31622234976</v>
      </c>
      <c r="S25" s="24">
        <f t="shared" si="9"/>
        <v>-199330</v>
      </c>
      <c r="T25" s="31">
        <f t="shared" si="0"/>
        <v>0</v>
      </c>
      <c r="U25" s="31">
        <f t="shared" si="1"/>
        <v>-199330</v>
      </c>
      <c r="V25" s="22">
        <f t="shared" si="2"/>
        <v>1</v>
      </c>
      <c r="W25" s="23">
        <f t="shared" si="3"/>
        <v>0</v>
      </c>
    </row>
    <row r="26" spans="1:23" s="28" customFormat="1" ht="12.75">
      <c r="A26" s="29" t="s">
        <v>55</v>
      </c>
      <c r="B26" s="21">
        <v>15656474.209236637</v>
      </c>
      <c r="C26" s="26">
        <f t="shared" si="4"/>
        <v>8067863.970278093</v>
      </c>
      <c r="D26" s="22"/>
      <c r="E26" s="22">
        <v>537848.4384621057</v>
      </c>
      <c r="F26" s="22">
        <v>36515.1</v>
      </c>
      <c r="G26" s="30">
        <v>440010.9277357603</v>
      </c>
      <c r="H26" s="23">
        <v>24388</v>
      </c>
      <c r="I26" s="23">
        <v>12011.7</v>
      </c>
      <c r="J26" s="21">
        <f t="shared" si="5"/>
        <v>512925.7277357603</v>
      </c>
      <c r="K26" s="26">
        <f t="shared" si="6"/>
        <v>1050774.166197866</v>
      </c>
      <c r="L26" s="23">
        <v>4389332.23815</v>
      </c>
      <c r="M26" s="21">
        <v>2627757.565930227</v>
      </c>
      <c r="N26" s="22">
        <f t="shared" si="7"/>
        <v>7017089.804080226</v>
      </c>
      <c r="O26" s="55">
        <f t="shared" si="8"/>
        <v>7588610.238958544</v>
      </c>
      <c r="P26" s="31">
        <v>7588610.238958544</v>
      </c>
      <c r="Q26" s="31">
        <v>0</v>
      </c>
      <c r="R26" s="23">
        <v>7032936.415829242</v>
      </c>
      <c r="S26" s="24">
        <f t="shared" si="9"/>
        <v>14621547</v>
      </c>
      <c r="T26" s="31">
        <f t="shared" si="0"/>
        <v>14621547</v>
      </c>
      <c r="U26" s="31">
        <f t="shared" si="1"/>
        <v>0</v>
      </c>
      <c r="V26" s="22">
        <f t="shared" si="2"/>
        <v>0</v>
      </c>
      <c r="W26" s="23">
        <f t="shared" si="3"/>
        <v>1</v>
      </c>
    </row>
    <row r="27" spans="1:23" s="28" customFormat="1" ht="12.75">
      <c r="A27" s="32" t="s">
        <v>56</v>
      </c>
      <c r="B27" s="33">
        <f>SUM(B9:B26)</f>
        <v>49157232.98977098</v>
      </c>
      <c r="C27" s="33">
        <f aca="true" t="shared" si="10" ref="C27:S27">SUM(C9:C26)</f>
        <v>36390649.76688271</v>
      </c>
      <c r="D27" s="33">
        <f t="shared" si="10"/>
        <v>3918.8999999999996</v>
      </c>
      <c r="E27" s="33">
        <f t="shared" si="10"/>
        <v>6581053.399427068</v>
      </c>
      <c r="F27" s="33">
        <f t="shared" si="10"/>
        <v>208702.40000000002</v>
      </c>
      <c r="G27" s="33">
        <f t="shared" si="10"/>
        <v>3844252.6443808363</v>
      </c>
      <c r="H27" s="33">
        <f t="shared" si="10"/>
        <v>939238</v>
      </c>
      <c r="I27" s="33">
        <f t="shared" si="10"/>
        <v>204655</v>
      </c>
      <c r="J27" s="33">
        <f t="shared" si="10"/>
        <v>5196848.044380836</v>
      </c>
      <c r="K27" s="33">
        <f t="shared" si="10"/>
        <v>11781820.343807908</v>
      </c>
      <c r="L27" s="33">
        <f t="shared" si="10"/>
        <v>15189677.006275002</v>
      </c>
      <c r="M27" s="33">
        <f t="shared" si="10"/>
        <v>9419152.4167998</v>
      </c>
      <c r="N27" s="33">
        <f t="shared" si="10"/>
        <v>24608829.4230748</v>
      </c>
      <c r="O27" s="56">
        <f t="shared" si="10"/>
        <v>12766583.22288828</v>
      </c>
      <c r="P27" s="34">
        <f t="shared" si="10"/>
        <v>17297549.21304364</v>
      </c>
      <c r="Q27" s="33">
        <f t="shared" si="10"/>
        <v>-4530965.990155363</v>
      </c>
      <c r="R27" s="50">
        <f t="shared" si="10"/>
        <v>14061131.649731532</v>
      </c>
      <c r="S27" s="35">
        <f t="shared" si="10"/>
        <v>26827714</v>
      </c>
      <c r="T27" s="34">
        <f>SUM(T9:T26)</f>
        <v>28857214</v>
      </c>
      <c r="U27" s="33">
        <f>SUM(U9:U26)</f>
        <v>-2029500</v>
      </c>
      <c r="V27" s="33">
        <f>SUM(V9:V26)</f>
        <v>8</v>
      </c>
      <c r="W27" s="33">
        <f>SUM(W9:W26)</f>
        <v>10</v>
      </c>
    </row>
    <row r="28" spans="1:23" s="28" customFormat="1" ht="12.75">
      <c r="A28" s="20" t="s">
        <v>57</v>
      </c>
      <c r="B28" s="21">
        <v>0</v>
      </c>
      <c r="C28" s="26">
        <f t="shared" si="4"/>
        <v>0</v>
      </c>
      <c r="D28" s="22"/>
      <c r="E28" s="22">
        <v>0</v>
      </c>
      <c r="F28" s="22"/>
      <c r="G28" s="30">
        <v>0</v>
      </c>
      <c r="H28" s="23"/>
      <c r="I28" s="23"/>
      <c r="J28" s="21">
        <f t="shared" si="5"/>
        <v>0</v>
      </c>
      <c r="K28" s="26">
        <f t="shared" si="6"/>
        <v>0</v>
      </c>
      <c r="L28" s="23">
        <v>0</v>
      </c>
      <c r="M28" s="21">
        <v>0</v>
      </c>
      <c r="N28" s="22">
        <f t="shared" si="7"/>
        <v>0</v>
      </c>
      <c r="O28" s="55">
        <f t="shared" si="8"/>
        <v>0</v>
      </c>
      <c r="P28" s="31">
        <v>0</v>
      </c>
      <c r="Q28" s="31">
        <v>0</v>
      </c>
      <c r="R28" s="23">
        <v>0</v>
      </c>
      <c r="S28" s="24">
        <f t="shared" si="9"/>
        <v>0</v>
      </c>
      <c r="T28" s="31">
        <f aca="true" t="shared" si="11" ref="T28:T39">IF(S28&gt;0,S28,0)</f>
        <v>0</v>
      </c>
      <c r="U28" s="31"/>
      <c r="V28" s="22"/>
      <c r="W28" s="23"/>
    </row>
    <row r="29" spans="1:23" s="28" customFormat="1" ht="12.75">
      <c r="A29" s="29" t="s">
        <v>58</v>
      </c>
      <c r="B29" s="21">
        <v>1189982.1493893128</v>
      </c>
      <c r="C29" s="26">
        <f t="shared" si="4"/>
        <v>866052.6323800839</v>
      </c>
      <c r="D29" s="22"/>
      <c r="E29" s="22">
        <v>172842.0886325719</v>
      </c>
      <c r="F29" s="22">
        <v>7493</v>
      </c>
      <c r="G29" s="30">
        <v>172497.40825873584</v>
      </c>
      <c r="H29" s="23">
        <v>39571</v>
      </c>
      <c r="I29" s="23">
        <v>20180.6</v>
      </c>
      <c r="J29" s="21">
        <f t="shared" si="5"/>
        <v>239742.00825873585</v>
      </c>
      <c r="K29" s="26">
        <f t="shared" si="6"/>
        <v>412584.09689130774</v>
      </c>
      <c r="L29" s="23">
        <v>273509.18744999997</v>
      </c>
      <c r="M29" s="21">
        <v>179959.34803877614</v>
      </c>
      <c r="N29" s="22">
        <f t="shared" si="7"/>
        <v>453468.5354887761</v>
      </c>
      <c r="O29" s="55">
        <f t="shared" si="8"/>
        <v>323929.51700922893</v>
      </c>
      <c r="P29" s="31">
        <v>323929.51700922893</v>
      </c>
      <c r="Q29" s="31">
        <v>0</v>
      </c>
      <c r="R29" s="23">
        <v>214777.1630976717</v>
      </c>
      <c r="S29" s="24">
        <f t="shared" si="9"/>
        <v>538707</v>
      </c>
      <c r="T29" s="31">
        <f t="shared" si="11"/>
        <v>538707</v>
      </c>
      <c r="U29" s="31">
        <f aca="true" t="shared" si="12" ref="U29:U39">IF(S29&lt;0,S29,0)</f>
        <v>0</v>
      </c>
      <c r="V29" s="22">
        <f aca="true" t="shared" si="13" ref="V29:V39">IF(U29&lt;0,1,0)</f>
        <v>0</v>
      </c>
      <c r="W29" s="23">
        <f aca="true" t="shared" si="14" ref="W29:W39">IF(T29&gt;0,1,0)</f>
        <v>1</v>
      </c>
    </row>
    <row r="30" spans="1:23" s="28" customFormat="1" ht="12.75">
      <c r="A30" s="29" t="s">
        <v>59</v>
      </c>
      <c r="B30" s="21">
        <v>1703401.1545801524</v>
      </c>
      <c r="C30" s="26">
        <f t="shared" si="4"/>
        <v>1036473.9335804866</v>
      </c>
      <c r="D30" s="22"/>
      <c r="E30" s="22">
        <v>149449.89</v>
      </c>
      <c r="F30" s="22">
        <v>14344.4</v>
      </c>
      <c r="G30" s="30">
        <v>244332.07311759342</v>
      </c>
      <c r="H30" s="23">
        <v>49132</v>
      </c>
      <c r="I30" s="23">
        <v>24275.2</v>
      </c>
      <c r="J30" s="21">
        <f t="shared" si="5"/>
        <v>332083.67311759345</v>
      </c>
      <c r="K30" s="26">
        <f t="shared" si="6"/>
        <v>481533.56311759347</v>
      </c>
      <c r="L30" s="23">
        <v>370482.67562500003</v>
      </c>
      <c r="M30" s="21">
        <v>184457.69483789295</v>
      </c>
      <c r="N30" s="22">
        <f t="shared" si="7"/>
        <v>554940.370462893</v>
      </c>
      <c r="O30" s="55">
        <f t="shared" si="8"/>
        <v>666927.2209996658</v>
      </c>
      <c r="P30" s="31">
        <v>666927.2209996659</v>
      </c>
      <c r="Q30" s="31">
        <v>0</v>
      </c>
      <c r="R30" s="23">
        <v>331601.46328102035</v>
      </c>
      <c r="S30" s="24">
        <f t="shared" si="9"/>
        <v>998529</v>
      </c>
      <c r="T30" s="31">
        <f t="shared" si="11"/>
        <v>998529</v>
      </c>
      <c r="U30" s="31">
        <f t="shared" si="12"/>
        <v>0</v>
      </c>
      <c r="V30" s="22">
        <f t="shared" si="13"/>
        <v>0</v>
      </c>
      <c r="W30" s="23">
        <f t="shared" si="14"/>
        <v>1</v>
      </c>
    </row>
    <row r="31" spans="1:23" s="28" customFormat="1" ht="12.75">
      <c r="A31" s="29" t="s">
        <v>60</v>
      </c>
      <c r="B31" s="21">
        <v>1764962.1584732824</v>
      </c>
      <c r="C31" s="26">
        <f t="shared" si="4"/>
        <v>1227370.7077188576</v>
      </c>
      <c r="D31" s="22"/>
      <c r="E31" s="22">
        <v>39805.84734283987</v>
      </c>
      <c r="F31" s="22">
        <v>13970.2</v>
      </c>
      <c r="G31" s="30">
        <v>338185.19461131876</v>
      </c>
      <c r="H31" s="23">
        <v>82556</v>
      </c>
      <c r="I31" s="23">
        <v>15410.5</v>
      </c>
      <c r="J31" s="21">
        <f t="shared" si="5"/>
        <v>450121.89461131877</v>
      </c>
      <c r="K31" s="26">
        <f t="shared" si="6"/>
        <v>489927.74195415864</v>
      </c>
      <c r="L31" s="23">
        <v>495291.66825000005</v>
      </c>
      <c r="M31" s="21">
        <v>242151.29751469893</v>
      </c>
      <c r="N31" s="22">
        <f t="shared" si="7"/>
        <v>737442.965764699</v>
      </c>
      <c r="O31" s="55">
        <f t="shared" si="8"/>
        <v>537591.4507544248</v>
      </c>
      <c r="P31" s="31">
        <v>537591.4507544248</v>
      </c>
      <c r="Q31" s="31">
        <v>0</v>
      </c>
      <c r="R31" s="23">
        <v>584568.831223578</v>
      </c>
      <c r="S31" s="24">
        <f t="shared" si="9"/>
        <v>1122160</v>
      </c>
      <c r="T31" s="31">
        <f t="shared" si="11"/>
        <v>1122160</v>
      </c>
      <c r="U31" s="31">
        <f t="shared" si="12"/>
        <v>0</v>
      </c>
      <c r="V31" s="22">
        <f t="shared" si="13"/>
        <v>0</v>
      </c>
      <c r="W31" s="23">
        <f t="shared" si="14"/>
        <v>1</v>
      </c>
    </row>
    <row r="32" spans="1:23" s="28" customFormat="1" ht="12.75">
      <c r="A32" s="29" t="s">
        <v>61</v>
      </c>
      <c r="B32" s="21">
        <v>2120927.613625954</v>
      </c>
      <c r="C32" s="26">
        <f t="shared" si="4"/>
        <v>1209951.0572810685</v>
      </c>
      <c r="D32" s="22"/>
      <c r="E32" s="22">
        <v>130986.34507511326</v>
      </c>
      <c r="F32" s="22">
        <v>13970.2</v>
      </c>
      <c r="G32" s="30">
        <v>235655.54482480875</v>
      </c>
      <c r="H32" s="23">
        <v>30563</v>
      </c>
      <c r="I32" s="23">
        <v>8407.7</v>
      </c>
      <c r="J32" s="21">
        <f t="shared" si="5"/>
        <v>288596.4448248088</v>
      </c>
      <c r="K32" s="26">
        <f t="shared" si="6"/>
        <v>419582.7898999221</v>
      </c>
      <c r="L32" s="23">
        <v>481993.7349500001</v>
      </c>
      <c r="M32" s="21">
        <v>308374.53243114625</v>
      </c>
      <c r="N32" s="22">
        <f t="shared" si="7"/>
        <v>790368.2673811463</v>
      </c>
      <c r="O32" s="55">
        <f t="shared" si="8"/>
        <v>910976.5563448854</v>
      </c>
      <c r="P32" s="31">
        <v>910976.5563448856</v>
      </c>
      <c r="Q32" s="31">
        <v>0</v>
      </c>
      <c r="R32" s="23">
        <v>368401.55925347446</v>
      </c>
      <c r="S32" s="24">
        <f t="shared" si="9"/>
        <v>1279378</v>
      </c>
      <c r="T32" s="31">
        <f t="shared" si="11"/>
        <v>1279378</v>
      </c>
      <c r="U32" s="31">
        <f t="shared" si="12"/>
        <v>0</v>
      </c>
      <c r="V32" s="22">
        <f t="shared" si="13"/>
        <v>0</v>
      </c>
      <c r="W32" s="23">
        <f t="shared" si="14"/>
        <v>1</v>
      </c>
    </row>
    <row r="33" spans="1:23" s="28" customFormat="1" ht="12.75">
      <c r="A33" s="29" t="s">
        <v>62</v>
      </c>
      <c r="B33" s="21">
        <v>788028.1171374045</v>
      </c>
      <c r="C33" s="26">
        <f t="shared" si="4"/>
        <v>861346.1290754714</v>
      </c>
      <c r="D33" s="22"/>
      <c r="E33" s="22">
        <v>0</v>
      </c>
      <c r="F33" s="22">
        <v>8587.3</v>
      </c>
      <c r="G33" s="30">
        <v>153317.64774703432</v>
      </c>
      <c r="H33" s="23">
        <v>50839</v>
      </c>
      <c r="I33" s="23">
        <v>7853.8</v>
      </c>
      <c r="J33" s="21">
        <f t="shared" si="5"/>
        <v>220597.7477470343</v>
      </c>
      <c r="K33" s="26">
        <f t="shared" si="6"/>
        <v>220597.7477470343</v>
      </c>
      <c r="L33" s="23">
        <v>377638.76684999996</v>
      </c>
      <c r="M33" s="21">
        <v>263109.6144784372</v>
      </c>
      <c r="N33" s="22">
        <f t="shared" si="7"/>
        <v>640748.3813284371</v>
      </c>
      <c r="O33" s="55">
        <f t="shared" si="8"/>
        <v>-73318.01193806692</v>
      </c>
      <c r="P33" s="31">
        <v>0</v>
      </c>
      <c r="Q33" s="31">
        <v>-73318.01193806692</v>
      </c>
      <c r="R33" s="23">
        <v>281591.6545445662</v>
      </c>
      <c r="S33" s="24">
        <f t="shared" si="9"/>
        <v>208274</v>
      </c>
      <c r="T33" s="31">
        <f t="shared" si="11"/>
        <v>208274</v>
      </c>
      <c r="U33" s="31">
        <f t="shared" si="12"/>
        <v>0</v>
      </c>
      <c r="V33" s="22">
        <f t="shared" si="13"/>
        <v>0</v>
      </c>
      <c r="W33" s="23">
        <f t="shared" si="14"/>
        <v>1</v>
      </c>
    </row>
    <row r="34" spans="1:23" s="28" customFormat="1" ht="12.75">
      <c r="A34" s="29" t="s">
        <v>63</v>
      </c>
      <c r="B34" s="21">
        <v>1599806.2862595418</v>
      </c>
      <c r="C34" s="26">
        <f t="shared" si="4"/>
        <v>1563951.912038792</v>
      </c>
      <c r="D34" s="22"/>
      <c r="E34" s="22">
        <v>210514.23822999862</v>
      </c>
      <c r="F34" s="22">
        <v>8486.6</v>
      </c>
      <c r="G34" s="30">
        <v>188562.62554096736</v>
      </c>
      <c r="H34" s="23">
        <v>31164</v>
      </c>
      <c r="I34" s="23">
        <v>11792.1</v>
      </c>
      <c r="J34" s="21">
        <f t="shared" si="5"/>
        <v>240005.32554096737</v>
      </c>
      <c r="K34" s="26">
        <f t="shared" si="6"/>
        <v>450519.563770966</v>
      </c>
      <c r="L34" s="23">
        <v>672109.1034</v>
      </c>
      <c r="M34" s="21">
        <v>441323.24486782576</v>
      </c>
      <c r="N34" s="22">
        <f t="shared" si="7"/>
        <v>1113432.3482678258</v>
      </c>
      <c r="O34" s="55">
        <f t="shared" si="8"/>
        <v>35854.37422074983</v>
      </c>
      <c r="P34" s="31">
        <v>35854.37422075006</v>
      </c>
      <c r="Q34" s="31">
        <v>0</v>
      </c>
      <c r="R34" s="23">
        <v>219715.44627859766</v>
      </c>
      <c r="S34" s="24">
        <f t="shared" si="9"/>
        <v>255570</v>
      </c>
      <c r="T34" s="31">
        <f t="shared" si="11"/>
        <v>255570</v>
      </c>
      <c r="U34" s="31">
        <f t="shared" si="12"/>
        <v>0</v>
      </c>
      <c r="V34" s="22">
        <f t="shared" si="13"/>
        <v>0</v>
      </c>
      <c r="W34" s="23">
        <f t="shared" si="14"/>
        <v>1</v>
      </c>
    </row>
    <row r="35" spans="1:23" s="28" customFormat="1" ht="12.75">
      <c r="A35" s="29" t="s">
        <v>64</v>
      </c>
      <c r="B35" s="21">
        <v>1828700.3213358775</v>
      </c>
      <c r="C35" s="26">
        <f t="shared" si="4"/>
        <v>1009179.2127873802</v>
      </c>
      <c r="D35" s="22"/>
      <c r="E35" s="22">
        <v>167840.25682850258</v>
      </c>
      <c r="F35" s="22">
        <v>7756.3</v>
      </c>
      <c r="G35" s="30">
        <v>261712.36007331221</v>
      </c>
      <c r="H35" s="23">
        <v>42253</v>
      </c>
      <c r="I35" s="23">
        <v>11609.9</v>
      </c>
      <c r="J35" s="21">
        <f t="shared" si="5"/>
        <v>323331.56007331226</v>
      </c>
      <c r="K35" s="26">
        <f t="shared" si="6"/>
        <v>491171.81690181483</v>
      </c>
      <c r="L35" s="23">
        <v>334195.094925</v>
      </c>
      <c r="M35" s="21">
        <v>183812.30096056548</v>
      </c>
      <c r="N35" s="22">
        <f t="shared" si="7"/>
        <v>518007.39588556543</v>
      </c>
      <c r="O35" s="55">
        <f t="shared" si="8"/>
        <v>819521.1085484973</v>
      </c>
      <c r="P35" s="31">
        <v>819521.1085484973</v>
      </c>
      <c r="Q35" s="31">
        <v>0</v>
      </c>
      <c r="R35" s="23">
        <v>1088948.2230004554</v>
      </c>
      <c r="S35" s="24">
        <f t="shared" si="9"/>
        <v>1908469</v>
      </c>
      <c r="T35" s="31">
        <f t="shared" si="11"/>
        <v>1908469</v>
      </c>
      <c r="U35" s="31">
        <f t="shared" si="12"/>
        <v>0</v>
      </c>
      <c r="V35" s="22">
        <f t="shared" si="13"/>
        <v>0</v>
      </c>
      <c r="W35" s="23">
        <f t="shared" si="14"/>
        <v>1</v>
      </c>
    </row>
    <row r="36" spans="1:23" s="28" customFormat="1" ht="12.75">
      <c r="A36" s="29" t="s">
        <v>65</v>
      </c>
      <c r="B36" s="21">
        <v>818871.3426335878</v>
      </c>
      <c r="C36" s="26">
        <f t="shared" si="4"/>
        <v>743229.67012514</v>
      </c>
      <c r="D36" s="22"/>
      <c r="E36" s="22">
        <v>157706.93265232127</v>
      </c>
      <c r="F36" s="22">
        <v>6132</v>
      </c>
      <c r="G36" s="30">
        <v>94094.5396820211</v>
      </c>
      <c r="H36" s="23">
        <v>49484</v>
      </c>
      <c r="I36" s="23">
        <v>7352.6</v>
      </c>
      <c r="J36" s="21">
        <f t="shared" si="5"/>
        <v>157063.1396820211</v>
      </c>
      <c r="K36" s="26">
        <f t="shared" si="6"/>
        <v>314770.0723343424</v>
      </c>
      <c r="L36" s="23">
        <v>258520.8389</v>
      </c>
      <c r="M36" s="21">
        <v>169938.75889079756</v>
      </c>
      <c r="N36" s="22">
        <f t="shared" si="7"/>
        <v>428459.5977907976</v>
      </c>
      <c r="O36" s="55">
        <f t="shared" si="8"/>
        <v>75641.67250844778</v>
      </c>
      <c r="P36" s="31">
        <v>75641.67250844778</v>
      </c>
      <c r="Q36" s="31">
        <v>0</v>
      </c>
      <c r="R36" s="23">
        <v>131000.80337822853</v>
      </c>
      <c r="S36" s="24">
        <f t="shared" si="9"/>
        <v>206642</v>
      </c>
      <c r="T36" s="31">
        <f t="shared" si="11"/>
        <v>206642</v>
      </c>
      <c r="U36" s="31">
        <f t="shared" si="12"/>
        <v>0</v>
      </c>
      <c r="V36" s="22">
        <f t="shared" si="13"/>
        <v>0</v>
      </c>
      <c r="W36" s="23">
        <f t="shared" si="14"/>
        <v>1</v>
      </c>
    </row>
    <row r="37" spans="1:23" s="28" customFormat="1" ht="12.75">
      <c r="A37" s="29" t="s">
        <v>66</v>
      </c>
      <c r="B37" s="21">
        <v>557123.200648855</v>
      </c>
      <c r="C37" s="26">
        <f t="shared" si="4"/>
        <v>764948.7809681772</v>
      </c>
      <c r="D37" s="22"/>
      <c r="E37" s="22">
        <v>130473.01179189392</v>
      </c>
      <c r="F37" s="22">
        <v>7554.8</v>
      </c>
      <c r="G37" s="30">
        <v>129946.62348926812</v>
      </c>
      <c r="H37" s="23">
        <v>34693</v>
      </c>
      <c r="I37" s="23">
        <v>9466.6</v>
      </c>
      <c r="J37" s="21">
        <f t="shared" si="5"/>
        <v>181661.02348926812</v>
      </c>
      <c r="K37" s="26">
        <f t="shared" si="6"/>
        <v>312134.035281162</v>
      </c>
      <c r="L37" s="23">
        <v>279820.07104999997</v>
      </c>
      <c r="M37" s="21">
        <v>172994.67463701524</v>
      </c>
      <c r="N37" s="22">
        <f t="shared" si="7"/>
        <v>452814.74568701524</v>
      </c>
      <c r="O37" s="55">
        <f t="shared" si="8"/>
        <v>-207825.5803193223</v>
      </c>
      <c r="P37" s="31">
        <v>0</v>
      </c>
      <c r="Q37" s="31">
        <v>-207825.5803193223</v>
      </c>
      <c r="R37" s="23">
        <v>192012.5427383275</v>
      </c>
      <c r="S37" s="24">
        <f t="shared" si="9"/>
        <v>-15813</v>
      </c>
      <c r="T37" s="31">
        <f t="shared" si="11"/>
        <v>0</v>
      </c>
      <c r="U37" s="31">
        <f t="shared" si="12"/>
        <v>-15813</v>
      </c>
      <c r="V37" s="22">
        <f t="shared" si="13"/>
        <v>1</v>
      </c>
      <c r="W37" s="23">
        <f t="shared" si="14"/>
        <v>0</v>
      </c>
    </row>
    <row r="38" spans="1:23" s="28" customFormat="1" ht="12.75">
      <c r="A38" s="29" t="s">
        <v>67</v>
      </c>
      <c r="B38" s="21">
        <v>6340030.3318320615</v>
      </c>
      <c r="C38" s="26">
        <f t="shared" si="4"/>
        <v>4274780.292310835</v>
      </c>
      <c r="D38" s="22">
        <v>18702</v>
      </c>
      <c r="E38" s="22">
        <v>439359.4580731648</v>
      </c>
      <c r="F38" s="22">
        <v>30219.4</v>
      </c>
      <c r="G38" s="30">
        <v>315657.2993288884</v>
      </c>
      <c r="H38" s="23">
        <v>44223</v>
      </c>
      <c r="I38" s="23">
        <v>22258.5</v>
      </c>
      <c r="J38" s="21">
        <f t="shared" si="5"/>
        <v>412358.19932888844</v>
      </c>
      <c r="K38" s="26">
        <f t="shared" si="6"/>
        <v>870419.6574020532</v>
      </c>
      <c r="L38" s="23">
        <v>1912085.03645</v>
      </c>
      <c r="M38" s="21">
        <v>1492275.5984587811</v>
      </c>
      <c r="N38" s="22">
        <f t="shared" si="7"/>
        <v>3404360.6349087814</v>
      </c>
      <c r="O38" s="55">
        <f t="shared" si="8"/>
        <v>2065250.0395212267</v>
      </c>
      <c r="P38" s="31">
        <v>2065250.0395212267</v>
      </c>
      <c r="Q38" s="31">
        <v>0</v>
      </c>
      <c r="R38" s="23">
        <v>1347797.8877578862</v>
      </c>
      <c r="S38" s="24">
        <f t="shared" si="9"/>
        <v>3413048</v>
      </c>
      <c r="T38" s="31">
        <f t="shared" si="11"/>
        <v>3413048</v>
      </c>
      <c r="U38" s="31">
        <f t="shared" si="12"/>
        <v>0</v>
      </c>
      <c r="V38" s="22">
        <f t="shared" si="13"/>
        <v>0</v>
      </c>
      <c r="W38" s="23">
        <f t="shared" si="14"/>
        <v>1</v>
      </c>
    </row>
    <row r="39" spans="1:23" s="28" customFormat="1" ht="12.75" customHeight="1" hidden="1" outlineLevel="1">
      <c r="A39" s="29" t="s">
        <v>68</v>
      </c>
      <c r="B39" s="21">
        <v>0</v>
      </c>
      <c r="C39" s="26">
        <f t="shared" si="4"/>
        <v>0</v>
      </c>
      <c r="D39" s="22"/>
      <c r="E39" s="22">
        <v>0</v>
      </c>
      <c r="F39" s="22"/>
      <c r="G39" s="30">
        <v>0</v>
      </c>
      <c r="H39" s="23">
        <v>0</v>
      </c>
      <c r="I39" s="23"/>
      <c r="J39" s="21">
        <f t="shared" si="5"/>
        <v>0</v>
      </c>
      <c r="K39" s="26">
        <f t="shared" si="6"/>
        <v>0</v>
      </c>
      <c r="L39" s="23">
        <v>0</v>
      </c>
      <c r="M39" s="21">
        <v>0</v>
      </c>
      <c r="N39" s="22">
        <f t="shared" si="7"/>
        <v>0</v>
      </c>
      <c r="O39" s="55">
        <f t="shared" si="8"/>
        <v>0</v>
      </c>
      <c r="P39" s="31">
        <v>0</v>
      </c>
      <c r="Q39" s="31">
        <v>0</v>
      </c>
      <c r="R39" s="23">
        <v>0</v>
      </c>
      <c r="S39" s="24">
        <f t="shared" si="9"/>
        <v>0</v>
      </c>
      <c r="T39" s="31">
        <f t="shared" si="11"/>
        <v>0</v>
      </c>
      <c r="U39" s="31">
        <f t="shared" si="12"/>
        <v>0</v>
      </c>
      <c r="V39" s="22">
        <f t="shared" si="13"/>
        <v>0</v>
      </c>
      <c r="W39" s="23">
        <f t="shared" si="14"/>
        <v>0</v>
      </c>
    </row>
    <row r="40" spans="1:23" s="28" customFormat="1" ht="12.75" collapsed="1">
      <c r="A40" s="32" t="s">
        <v>56</v>
      </c>
      <c r="B40" s="33">
        <f>SUM(B28:B39)</f>
        <v>18711832.67591603</v>
      </c>
      <c r="C40" s="33">
        <f aca="true" t="shared" si="15" ref="C40:S40">SUM(C28:C39)</f>
        <v>13557284.328266293</v>
      </c>
      <c r="D40" s="33">
        <f t="shared" si="15"/>
        <v>18702</v>
      </c>
      <c r="E40" s="33">
        <f t="shared" si="15"/>
        <v>1598978.0686264061</v>
      </c>
      <c r="F40" s="33">
        <f t="shared" si="15"/>
        <v>118514.20000000001</v>
      </c>
      <c r="G40" s="33">
        <f t="shared" si="15"/>
        <v>2133961.3166739484</v>
      </c>
      <c r="H40" s="33">
        <f t="shared" si="15"/>
        <v>454478</v>
      </c>
      <c r="I40" s="33">
        <f t="shared" si="15"/>
        <v>138607.5</v>
      </c>
      <c r="J40" s="33">
        <f t="shared" si="15"/>
        <v>2845561.0166739477</v>
      </c>
      <c r="K40" s="33">
        <f t="shared" si="15"/>
        <v>4463241.085300354</v>
      </c>
      <c r="L40" s="33">
        <f t="shared" si="15"/>
        <v>5455646.177850001</v>
      </c>
      <c r="M40" s="33">
        <f t="shared" si="15"/>
        <v>3638397.065115937</v>
      </c>
      <c r="N40" s="33">
        <f t="shared" si="15"/>
        <v>9094043.242965937</v>
      </c>
      <c r="O40" s="56">
        <f t="shared" si="15"/>
        <v>5154548.347649737</v>
      </c>
      <c r="P40" s="34">
        <f t="shared" si="15"/>
        <v>5435691.939907127</v>
      </c>
      <c r="Q40" s="33">
        <f t="shared" si="15"/>
        <v>-281143.5922573892</v>
      </c>
      <c r="R40" s="50">
        <f t="shared" si="15"/>
        <v>4760415.574553805</v>
      </c>
      <c r="S40" s="35">
        <f t="shared" si="15"/>
        <v>9914964</v>
      </c>
      <c r="T40" s="34">
        <f>SUM(T28:T39)</f>
        <v>9930777</v>
      </c>
      <c r="U40" s="33">
        <f>SUM(U28:U39)</f>
        <v>-15813</v>
      </c>
      <c r="V40" s="33">
        <f>SUM(V28:V39)</f>
        <v>1</v>
      </c>
      <c r="W40" s="33">
        <f>SUM(W28:W39)</f>
        <v>9</v>
      </c>
    </row>
    <row r="41" spans="1:23" s="28" customFormat="1" ht="12.75">
      <c r="A41" s="20" t="s">
        <v>69</v>
      </c>
      <c r="B41" s="21">
        <v>0</v>
      </c>
      <c r="C41" s="26">
        <f t="shared" si="4"/>
        <v>0</v>
      </c>
      <c r="D41" s="22"/>
      <c r="E41" s="22">
        <v>0</v>
      </c>
      <c r="F41" s="22"/>
      <c r="G41" s="30">
        <v>0</v>
      </c>
      <c r="H41" s="23"/>
      <c r="I41" s="23"/>
      <c r="J41" s="21">
        <f t="shared" si="5"/>
        <v>0</v>
      </c>
      <c r="K41" s="26">
        <f t="shared" si="6"/>
        <v>0</v>
      </c>
      <c r="L41" s="23">
        <v>0</v>
      </c>
      <c r="M41" s="21">
        <v>0</v>
      </c>
      <c r="N41" s="22">
        <f t="shared" si="7"/>
        <v>0</v>
      </c>
      <c r="O41" s="55">
        <f t="shared" si="8"/>
        <v>0</v>
      </c>
      <c r="P41" s="31">
        <v>0</v>
      </c>
      <c r="Q41" s="31">
        <v>0</v>
      </c>
      <c r="R41" s="23">
        <v>0</v>
      </c>
      <c r="S41" s="24">
        <f t="shared" si="9"/>
        <v>0</v>
      </c>
      <c r="T41" s="31">
        <f aca="true" t="shared" si="16" ref="T41:T47">IF(S41&gt;0,S41,0)</f>
        <v>0</v>
      </c>
      <c r="U41" s="31"/>
      <c r="V41" s="22"/>
      <c r="W41" s="23"/>
    </row>
    <row r="42" spans="1:23" s="28" customFormat="1" ht="12.75">
      <c r="A42" s="29" t="s">
        <v>70</v>
      </c>
      <c r="B42" s="21">
        <v>456495.6458778626</v>
      </c>
      <c r="C42" s="26">
        <f t="shared" si="4"/>
        <v>422882.02394016995</v>
      </c>
      <c r="D42" s="22"/>
      <c r="E42" s="22">
        <v>0</v>
      </c>
      <c r="F42" s="22">
        <v>2140.5</v>
      </c>
      <c r="G42" s="30">
        <v>97154.86158580374</v>
      </c>
      <c r="H42" s="23">
        <v>20399</v>
      </c>
      <c r="I42" s="23">
        <v>8365.1</v>
      </c>
      <c r="J42" s="21">
        <f t="shared" si="5"/>
        <v>128059.46158580374</v>
      </c>
      <c r="K42" s="26">
        <f t="shared" si="6"/>
        <v>128059.46158580374</v>
      </c>
      <c r="L42" s="23">
        <v>173661.99335</v>
      </c>
      <c r="M42" s="21">
        <v>121160.56900436623</v>
      </c>
      <c r="N42" s="22">
        <f t="shared" si="7"/>
        <v>294822.56235436624</v>
      </c>
      <c r="O42" s="55">
        <f t="shared" si="8"/>
        <v>33613.62193769263</v>
      </c>
      <c r="P42" s="31">
        <v>33613.62193769263</v>
      </c>
      <c r="Q42" s="31">
        <v>0</v>
      </c>
      <c r="R42" s="23">
        <v>95968.23894176492</v>
      </c>
      <c r="S42" s="24">
        <f t="shared" si="9"/>
        <v>129582</v>
      </c>
      <c r="T42" s="31">
        <f t="shared" si="16"/>
        <v>129582</v>
      </c>
      <c r="U42" s="31">
        <f aca="true" t="shared" si="17" ref="U42:U47">IF(S42&lt;0,S42,0)</f>
        <v>0</v>
      </c>
      <c r="V42" s="22">
        <f aca="true" t="shared" si="18" ref="V42:V47">IF(U42&lt;0,1,0)</f>
        <v>0</v>
      </c>
      <c r="W42" s="23">
        <f aca="true" t="shared" si="19" ref="W42:W47">IF(T42&gt;0,1,0)</f>
        <v>1</v>
      </c>
    </row>
    <row r="43" spans="1:23" s="28" customFormat="1" ht="12.75">
      <c r="A43" s="29" t="s">
        <v>71</v>
      </c>
      <c r="B43" s="21">
        <v>337412.13740458013</v>
      </c>
      <c r="C43" s="26">
        <f t="shared" si="4"/>
        <v>409442.1884212062</v>
      </c>
      <c r="D43" s="22"/>
      <c r="E43" s="22">
        <v>66533.77289901942</v>
      </c>
      <c r="F43" s="22">
        <v>2751.2</v>
      </c>
      <c r="G43" s="30">
        <v>64373.727154718064</v>
      </c>
      <c r="H43" s="23">
        <v>13038</v>
      </c>
      <c r="I43" s="23">
        <v>105628.2</v>
      </c>
      <c r="J43" s="21">
        <f t="shared" si="5"/>
        <v>185791.12715471807</v>
      </c>
      <c r="K43" s="26">
        <f t="shared" si="6"/>
        <v>252324.90005373748</v>
      </c>
      <c r="L43" s="23">
        <v>104749.39832500002</v>
      </c>
      <c r="M43" s="21">
        <v>52367.89004246871</v>
      </c>
      <c r="N43" s="22">
        <f t="shared" si="7"/>
        <v>157117.28836746872</v>
      </c>
      <c r="O43" s="55">
        <f t="shared" si="8"/>
        <v>-72030.05101662606</v>
      </c>
      <c r="P43" s="31">
        <v>0</v>
      </c>
      <c r="Q43" s="31">
        <v>-72030.05101662606</v>
      </c>
      <c r="R43" s="23">
        <v>67134.74534773934</v>
      </c>
      <c r="S43" s="24">
        <f t="shared" si="9"/>
        <v>-4895</v>
      </c>
      <c r="T43" s="31">
        <f t="shared" si="16"/>
        <v>0</v>
      </c>
      <c r="U43" s="31">
        <f t="shared" si="17"/>
        <v>-4895</v>
      </c>
      <c r="V43" s="22">
        <f t="shared" si="18"/>
        <v>1</v>
      </c>
      <c r="W43" s="23">
        <f t="shared" si="19"/>
        <v>0</v>
      </c>
    </row>
    <row r="44" spans="1:23" s="28" customFormat="1" ht="12.75">
      <c r="A44" s="29" t="s">
        <v>72</v>
      </c>
      <c r="B44" s="21">
        <v>5963923.7907633595</v>
      </c>
      <c r="C44" s="26">
        <f t="shared" si="4"/>
        <v>5078288.367049234</v>
      </c>
      <c r="D44" s="22">
        <v>6645</v>
      </c>
      <c r="E44" s="22">
        <v>1013963.2172233198</v>
      </c>
      <c r="F44" s="22">
        <v>35255.9</v>
      </c>
      <c r="G44" s="30">
        <v>336862.18646686146</v>
      </c>
      <c r="H44" s="23">
        <v>199626</v>
      </c>
      <c r="I44" s="23">
        <v>80336.8</v>
      </c>
      <c r="J44" s="21">
        <f t="shared" si="5"/>
        <v>652080.8864668615</v>
      </c>
      <c r="K44" s="26">
        <f t="shared" si="6"/>
        <v>1672689.1036901814</v>
      </c>
      <c r="L44" s="23">
        <v>2044782.633575</v>
      </c>
      <c r="M44" s="21">
        <v>1360816.629784053</v>
      </c>
      <c r="N44" s="22">
        <f t="shared" si="7"/>
        <v>3405599.263359053</v>
      </c>
      <c r="O44" s="55">
        <f t="shared" si="8"/>
        <v>885635.4237141255</v>
      </c>
      <c r="P44" s="31">
        <v>885635.4237141255</v>
      </c>
      <c r="Q44" s="31">
        <v>0</v>
      </c>
      <c r="R44" s="23">
        <v>1237374.3690688193</v>
      </c>
      <c r="S44" s="24">
        <f t="shared" si="9"/>
        <v>2123010</v>
      </c>
      <c r="T44" s="31">
        <f t="shared" si="16"/>
        <v>2123010</v>
      </c>
      <c r="U44" s="31">
        <f t="shared" si="17"/>
        <v>0</v>
      </c>
      <c r="V44" s="22">
        <f t="shared" si="18"/>
        <v>0</v>
      </c>
      <c r="W44" s="23">
        <f t="shared" si="19"/>
        <v>1</v>
      </c>
    </row>
    <row r="45" spans="1:23" s="28" customFormat="1" ht="12.75">
      <c r="A45" s="29" t="s">
        <v>73</v>
      </c>
      <c r="B45" s="21">
        <v>962144.7697709923</v>
      </c>
      <c r="C45" s="26">
        <f t="shared" si="4"/>
        <v>1142440.4111762294</v>
      </c>
      <c r="D45" s="22"/>
      <c r="E45" s="22">
        <v>317771.40857221594</v>
      </c>
      <c r="F45" s="22">
        <v>8814</v>
      </c>
      <c r="G45" s="30">
        <v>137256.1890342809</v>
      </c>
      <c r="H45" s="23">
        <v>43110</v>
      </c>
      <c r="I45" s="23">
        <v>20536.2</v>
      </c>
      <c r="J45" s="21">
        <f t="shared" si="5"/>
        <v>209716.3890342809</v>
      </c>
      <c r="K45" s="26">
        <f t="shared" si="6"/>
        <v>527487.7976064968</v>
      </c>
      <c r="L45" s="23">
        <v>389922.451</v>
      </c>
      <c r="M45" s="21">
        <v>225030.16256973264</v>
      </c>
      <c r="N45" s="22">
        <f t="shared" si="7"/>
        <v>614952.6135697326</v>
      </c>
      <c r="O45" s="55">
        <f t="shared" si="8"/>
        <v>-180295.64140523702</v>
      </c>
      <c r="P45" s="31">
        <v>0</v>
      </c>
      <c r="Q45" s="31">
        <v>-180295.64140523702</v>
      </c>
      <c r="R45" s="23">
        <v>321999.0843711903</v>
      </c>
      <c r="S45" s="24">
        <f t="shared" si="9"/>
        <v>141703</v>
      </c>
      <c r="T45" s="31">
        <f t="shared" si="16"/>
        <v>141703</v>
      </c>
      <c r="U45" s="31">
        <f t="shared" si="17"/>
        <v>0</v>
      </c>
      <c r="V45" s="22">
        <f t="shared" si="18"/>
        <v>0</v>
      </c>
      <c r="W45" s="23">
        <f t="shared" si="19"/>
        <v>1</v>
      </c>
    </row>
    <row r="46" spans="1:23" s="28" customFormat="1" ht="12.75">
      <c r="A46" s="29" t="s">
        <v>74</v>
      </c>
      <c r="B46" s="21">
        <v>2467097.2804198475</v>
      </c>
      <c r="C46" s="26">
        <f t="shared" si="4"/>
        <v>2755987.3182810824</v>
      </c>
      <c r="D46" s="22">
        <v>1096.1</v>
      </c>
      <c r="E46" s="22">
        <v>709400.969666603</v>
      </c>
      <c r="F46" s="22">
        <v>27071.5</v>
      </c>
      <c r="G46" s="30">
        <v>267850.0964903547</v>
      </c>
      <c r="H46" s="23">
        <v>96684</v>
      </c>
      <c r="I46" s="23">
        <v>32192.7</v>
      </c>
      <c r="J46" s="21">
        <f t="shared" si="5"/>
        <v>423798.2964903547</v>
      </c>
      <c r="K46" s="26">
        <f t="shared" si="6"/>
        <v>1134295.3661569576</v>
      </c>
      <c r="L46" s="23">
        <v>1038422.0880750001</v>
      </c>
      <c r="M46" s="21">
        <v>583269.8640491248</v>
      </c>
      <c r="N46" s="22">
        <f t="shared" si="7"/>
        <v>1621691.9521241249</v>
      </c>
      <c r="O46" s="55">
        <f t="shared" si="8"/>
        <v>-288890.037861235</v>
      </c>
      <c r="P46" s="31">
        <v>0</v>
      </c>
      <c r="Q46" s="31">
        <v>-288890.037861235</v>
      </c>
      <c r="R46" s="23">
        <v>480026.8110025444</v>
      </c>
      <c r="S46" s="24">
        <f t="shared" si="9"/>
        <v>191137</v>
      </c>
      <c r="T46" s="31">
        <f t="shared" si="16"/>
        <v>191137</v>
      </c>
      <c r="U46" s="31">
        <f t="shared" si="17"/>
        <v>0</v>
      </c>
      <c r="V46" s="22">
        <f t="shared" si="18"/>
        <v>0</v>
      </c>
      <c r="W46" s="23">
        <f t="shared" si="19"/>
        <v>1</v>
      </c>
    </row>
    <row r="47" spans="1:23" s="28" customFormat="1" ht="12.75">
      <c r="A47" s="29" t="s">
        <v>75</v>
      </c>
      <c r="B47" s="21">
        <v>2965686.700916031</v>
      </c>
      <c r="C47" s="26">
        <f t="shared" si="4"/>
        <v>4166615.256272067</v>
      </c>
      <c r="D47" s="22">
        <v>7075.7</v>
      </c>
      <c r="E47" s="22">
        <v>897494.8876476622</v>
      </c>
      <c r="F47" s="22">
        <v>22033.7</v>
      </c>
      <c r="G47" s="30">
        <v>404667.47135985136</v>
      </c>
      <c r="H47" s="23">
        <v>133985</v>
      </c>
      <c r="I47" s="23">
        <v>45506.9</v>
      </c>
      <c r="J47" s="21">
        <f t="shared" si="5"/>
        <v>606193.0713598514</v>
      </c>
      <c r="K47" s="26">
        <f t="shared" si="6"/>
        <v>1510763.6590075134</v>
      </c>
      <c r="L47" s="23">
        <v>1704896.473975</v>
      </c>
      <c r="M47" s="21">
        <v>950955.1232895536</v>
      </c>
      <c r="N47" s="22">
        <f t="shared" si="7"/>
        <v>2655851.5972645534</v>
      </c>
      <c r="O47" s="55">
        <f t="shared" si="8"/>
        <v>-1200928.555356036</v>
      </c>
      <c r="P47" s="31">
        <v>0</v>
      </c>
      <c r="Q47" s="31">
        <v>-1200928.555356036</v>
      </c>
      <c r="R47" s="23">
        <v>656493.6075172236</v>
      </c>
      <c r="S47" s="24">
        <f t="shared" si="9"/>
        <v>-544435</v>
      </c>
      <c r="T47" s="31">
        <f t="shared" si="16"/>
        <v>0</v>
      </c>
      <c r="U47" s="31">
        <f t="shared" si="17"/>
        <v>-544435</v>
      </c>
      <c r="V47" s="22">
        <f t="shared" si="18"/>
        <v>1</v>
      </c>
      <c r="W47" s="23">
        <f t="shared" si="19"/>
        <v>0</v>
      </c>
    </row>
    <row r="48" spans="1:23" s="28" customFormat="1" ht="12.75">
      <c r="A48" s="32" t="s">
        <v>56</v>
      </c>
      <c r="B48" s="36">
        <f>SUM(B41:B47)</f>
        <v>13152760.325152673</v>
      </c>
      <c r="C48" s="36">
        <f aca="true" t="shared" si="20" ref="C48:S48">SUM(C41:C47)</f>
        <v>13975655.565139988</v>
      </c>
      <c r="D48" s="36">
        <f t="shared" si="20"/>
        <v>14816.8</v>
      </c>
      <c r="E48" s="36">
        <f t="shared" si="20"/>
        <v>3005164.2560088206</v>
      </c>
      <c r="F48" s="36">
        <f t="shared" si="20"/>
        <v>98066.8</v>
      </c>
      <c r="G48" s="36">
        <f t="shared" si="20"/>
        <v>1308164.5320918702</v>
      </c>
      <c r="H48" s="36">
        <f t="shared" si="20"/>
        <v>506842</v>
      </c>
      <c r="I48" s="36">
        <f t="shared" si="20"/>
        <v>292565.9</v>
      </c>
      <c r="J48" s="36">
        <f t="shared" si="20"/>
        <v>2205639.23209187</v>
      </c>
      <c r="K48" s="36">
        <f t="shared" si="20"/>
        <v>5225620.288100691</v>
      </c>
      <c r="L48" s="36">
        <f t="shared" si="20"/>
        <v>5456435.0383</v>
      </c>
      <c r="M48" s="36">
        <f t="shared" si="20"/>
        <v>3293600.2387392987</v>
      </c>
      <c r="N48" s="36">
        <f t="shared" si="20"/>
        <v>8750035.2770393</v>
      </c>
      <c r="O48" s="57">
        <f t="shared" si="20"/>
        <v>-822895.2399873158</v>
      </c>
      <c r="P48" s="37">
        <f t="shared" si="20"/>
        <v>919249.0456518182</v>
      </c>
      <c r="Q48" s="36">
        <f t="shared" si="20"/>
        <v>-1742144.285639134</v>
      </c>
      <c r="R48" s="51">
        <f t="shared" si="20"/>
        <v>2858996.856249282</v>
      </c>
      <c r="S48" s="38">
        <f t="shared" si="20"/>
        <v>2036102</v>
      </c>
      <c r="T48" s="37">
        <f>SUM(T41:T47)</f>
        <v>2585432</v>
      </c>
      <c r="U48" s="36">
        <f>SUM(U41:U47)</f>
        <v>-549330</v>
      </c>
      <c r="V48" s="36">
        <f>SUM(V41:V47)</f>
        <v>2</v>
      </c>
      <c r="W48" s="36">
        <f>SUM(W41:W47)</f>
        <v>4</v>
      </c>
    </row>
    <row r="49" spans="1:23" s="28" customFormat="1" ht="12.75">
      <c r="A49" s="20" t="s">
        <v>76</v>
      </c>
      <c r="B49" s="21">
        <v>0</v>
      </c>
      <c r="C49" s="26">
        <f t="shared" si="4"/>
        <v>0</v>
      </c>
      <c r="D49" s="22"/>
      <c r="E49" s="22">
        <v>0</v>
      </c>
      <c r="F49" s="22"/>
      <c r="G49" s="30">
        <v>0</v>
      </c>
      <c r="H49" s="23"/>
      <c r="I49" s="23"/>
      <c r="J49" s="21">
        <f t="shared" si="5"/>
        <v>0</v>
      </c>
      <c r="K49" s="26">
        <f t="shared" si="6"/>
        <v>0</v>
      </c>
      <c r="L49" s="23">
        <v>0</v>
      </c>
      <c r="M49" s="21">
        <v>0</v>
      </c>
      <c r="N49" s="22">
        <f t="shared" si="7"/>
        <v>0</v>
      </c>
      <c r="O49" s="55">
        <f t="shared" si="8"/>
        <v>0</v>
      </c>
      <c r="P49" s="31">
        <v>0</v>
      </c>
      <c r="Q49" s="31">
        <v>0</v>
      </c>
      <c r="R49" s="23">
        <v>0</v>
      </c>
      <c r="S49" s="24">
        <f t="shared" si="9"/>
        <v>0</v>
      </c>
      <c r="T49" s="31">
        <f aca="true" t="shared" si="21" ref="T49:T56">IF(S49&gt;0,S49,0)</f>
        <v>0</v>
      </c>
      <c r="U49" s="31"/>
      <c r="V49" s="22"/>
      <c r="W49" s="23"/>
    </row>
    <row r="50" spans="1:23" s="28" customFormat="1" ht="12.75">
      <c r="A50" s="29" t="s">
        <v>77</v>
      </c>
      <c r="B50" s="21">
        <v>3027707.516717557</v>
      </c>
      <c r="C50" s="26">
        <f t="shared" si="4"/>
        <v>1982556.8063277148</v>
      </c>
      <c r="D50" s="22"/>
      <c r="E50" s="22">
        <v>284748.1239576299</v>
      </c>
      <c r="F50" s="22">
        <v>17149.5</v>
      </c>
      <c r="G50" s="30">
        <v>328280.05402570247</v>
      </c>
      <c r="H50" s="23">
        <v>111159</v>
      </c>
      <c r="I50" s="23">
        <v>38971.4</v>
      </c>
      <c r="J50" s="21">
        <f t="shared" si="5"/>
        <v>495559.9540257025</v>
      </c>
      <c r="K50" s="26">
        <f t="shared" si="6"/>
        <v>780308.0779833323</v>
      </c>
      <c r="L50" s="23">
        <v>942744.584925</v>
      </c>
      <c r="M50" s="21">
        <v>259504.14341938242</v>
      </c>
      <c r="N50" s="22">
        <f t="shared" si="7"/>
        <v>1202248.7283443825</v>
      </c>
      <c r="O50" s="55">
        <f t="shared" si="8"/>
        <v>1045150.710389842</v>
      </c>
      <c r="P50" s="31">
        <v>1045150.710389842</v>
      </c>
      <c r="Q50" s="31">
        <v>0</v>
      </c>
      <c r="R50" s="23">
        <v>608449.0055669599</v>
      </c>
      <c r="S50" s="24">
        <f t="shared" si="9"/>
        <v>1653600</v>
      </c>
      <c r="T50" s="31">
        <f t="shared" si="21"/>
        <v>1653600</v>
      </c>
      <c r="U50" s="31">
        <f aca="true" t="shared" si="22" ref="U50:U56">IF(S50&lt;0,S50,0)</f>
        <v>0</v>
      </c>
      <c r="V50" s="22">
        <f aca="true" t="shared" si="23" ref="V50:V56">IF(U50&lt;0,1,0)</f>
        <v>0</v>
      </c>
      <c r="W50" s="23">
        <f aca="true" t="shared" si="24" ref="W50:W56">IF(T50&gt;0,1,0)</f>
        <v>1</v>
      </c>
    </row>
    <row r="51" spans="1:23" s="28" customFormat="1" ht="12.75">
      <c r="A51" s="29" t="s">
        <v>78</v>
      </c>
      <c r="B51" s="21">
        <v>872345.8644274808</v>
      </c>
      <c r="C51" s="26">
        <f t="shared" si="4"/>
        <v>619772.1480995944</v>
      </c>
      <c r="D51" s="22"/>
      <c r="E51" s="22">
        <v>61183.43720290739</v>
      </c>
      <c r="F51" s="22">
        <v>4281.1</v>
      </c>
      <c r="G51" s="30">
        <v>182465.96466798917</v>
      </c>
      <c r="H51" s="23">
        <v>25543</v>
      </c>
      <c r="I51" s="23">
        <v>154750.1</v>
      </c>
      <c r="J51" s="21">
        <f t="shared" si="5"/>
        <v>367040.1646679892</v>
      </c>
      <c r="K51" s="26">
        <f t="shared" si="6"/>
        <v>428223.6018708966</v>
      </c>
      <c r="L51" s="23">
        <v>169999.426975</v>
      </c>
      <c r="M51" s="21">
        <v>21549.11925369777</v>
      </c>
      <c r="N51" s="22">
        <f t="shared" si="7"/>
        <v>191548.54622869779</v>
      </c>
      <c r="O51" s="55">
        <f t="shared" si="8"/>
        <v>252573.71632788645</v>
      </c>
      <c r="P51" s="31">
        <v>252573.71632788645</v>
      </c>
      <c r="Q51" s="31">
        <v>0</v>
      </c>
      <c r="R51" s="23">
        <v>147001.0048345273</v>
      </c>
      <c r="S51" s="24">
        <f t="shared" si="9"/>
        <v>399575</v>
      </c>
      <c r="T51" s="31">
        <f t="shared" si="21"/>
        <v>399575</v>
      </c>
      <c r="U51" s="31">
        <f t="shared" si="22"/>
        <v>0</v>
      </c>
      <c r="V51" s="22">
        <f t="shared" si="23"/>
        <v>0</v>
      </c>
      <c r="W51" s="23">
        <f t="shared" si="24"/>
        <v>1</v>
      </c>
    </row>
    <row r="52" spans="1:23" s="28" customFormat="1" ht="12.75">
      <c r="A52" s="29" t="s">
        <v>79</v>
      </c>
      <c r="B52" s="21">
        <v>1081580.677519084</v>
      </c>
      <c r="C52" s="26">
        <f t="shared" si="4"/>
        <v>721709.0631166834</v>
      </c>
      <c r="D52" s="22"/>
      <c r="E52" s="22">
        <v>0</v>
      </c>
      <c r="F52" s="22">
        <v>3273.8</v>
      </c>
      <c r="G52" s="30">
        <v>125972.44718592074</v>
      </c>
      <c r="H52" s="23">
        <v>22788</v>
      </c>
      <c r="I52" s="23">
        <v>76460.1</v>
      </c>
      <c r="J52" s="21">
        <f t="shared" si="5"/>
        <v>228494.34718592075</v>
      </c>
      <c r="K52" s="26">
        <f t="shared" si="6"/>
        <v>228494.34718592075</v>
      </c>
      <c r="L52" s="23">
        <v>338646.52174999996</v>
      </c>
      <c r="M52" s="21">
        <v>154568.19418076263</v>
      </c>
      <c r="N52" s="22">
        <f t="shared" si="7"/>
        <v>493214.7159307626</v>
      </c>
      <c r="O52" s="55">
        <f t="shared" si="8"/>
        <v>359871.61440240056</v>
      </c>
      <c r="P52" s="31">
        <v>359871.61440240056</v>
      </c>
      <c r="Q52" s="31">
        <v>0</v>
      </c>
      <c r="R52" s="23">
        <v>210096.74924927307</v>
      </c>
      <c r="S52" s="24">
        <f t="shared" si="9"/>
        <v>569968</v>
      </c>
      <c r="T52" s="31">
        <f t="shared" si="21"/>
        <v>569968</v>
      </c>
      <c r="U52" s="31">
        <f t="shared" si="22"/>
        <v>0</v>
      </c>
      <c r="V52" s="22">
        <f t="shared" si="23"/>
        <v>0</v>
      </c>
      <c r="W52" s="23">
        <f t="shared" si="24"/>
        <v>1</v>
      </c>
    </row>
    <row r="53" spans="1:23" s="28" customFormat="1" ht="12.75">
      <c r="A53" s="29" t="s">
        <v>80</v>
      </c>
      <c r="B53" s="21">
        <v>404089.2140839695</v>
      </c>
      <c r="C53" s="26">
        <f t="shared" si="4"/>
        <v>490855.1107945302</v>
      </c>
      <c r="D53" s="22"/>
      <c r="E53" s="22">
        <v>35564.591903628316</v>
      </c>
      <c r="F53" s="22">
        <v>3399.7</v>
      </c>
      <c r="G53" s="30">
        <v>66373.98113920286</v>
      </c>
      <c r="H53" s="23">
        <v>18432</v>
      </c>
      <c r="I53" s="23">
        <v>119261.1</v>
      </c>
      <c r="J53" s="21">
        <f t="shared" si="5"/>
        <v>207466.78113920288</v>
      </c>
      <c r="K53" s="26">
        <f t="shared" si="6"/>
        <v>243031.3730428312</v>
      </c>
      <c r="L53" s="23">
        <v>161152.92049999998</v>
      </c>
      <c r="M53" s="21">
        <v>86670.81725169903</v>
      </c>
      <c r="N53" s="22">
        <f t="shared" si="7"/>
        <v>247823.737751699</v>
      </c>
      <c r="O53" s="55">
        <f t="shared" si="8"/>
        <v>-86765.89671056072</v>
      </c>
      <c r="P53" s="31">
        <v>0</v>
      </c>
      <c r="Q53" s="31">
        <v>-86765.89671056072</v>
      </c>
      <c r="R53" s="23">
        <v>75781.60033269787</v>
      </c>
      <c r="S53" s="24">
        <f t="shared" si="9"/>
        <v>-10984</v>
      </c>
      <c r="T53" s="31">
        <f t="shared" si="21"/>
        <v>0</v>
      </c>
      <c r="U53" s="31">
        <f t="shared" si="22"/>
        <v>-10984</v>
      </c>
      <c r="V53" s="22">
        <f t="shared" si="23"/>
        <v>1</v>
      </c>
      <c r="W53" s="23">
        <f t="shared" si="24"/>
        <v>0</v>
      </c>
    </row>
    <row r="54" spans="1:23" s="28" customFormat="1" ht="12.75">
      <c r="A54" s="29" t="s">
        <v>81</v>
      </c>
      <c r="B54" s="21">
        <v>1244618.879389313</v>
      </c>
      <c r="C54" s="26">
        <f t="shared" si="4"/>
        <v>656035.2517514189</v>
      </c>
      <c r="D54" s="22">
        <v>1080.8</v>
      </c>
      <c r="E54" s="22">
        <v>118859.60335994195</v>
      </c>
      <c r="F54" s="22">
        <v>5288.4</v>
      </c>
      <c r="G54" s="30">
        <v>125705.37076057648</v>
      </c>
      <c r="H54" s="23">
        <v>35492</v>
      </c>
      <c r="I54" s="23">
        <v>15996.7</v>
      </c>
      <c r="J54" s="21">
        <f t="shared" si="5"/>
        <v>182482.47076057649</v>
      </c>
      <c r="K54" s="26">
        <f t="shared" si="6"/>
        <v>302422.87412051845</v>
      </c>
      <c r="L54" s="23">
        <v>267874.46995</v>
      </c>
      <c r="M54" s="21">
        <v>85737.90768090053</v>
      </c>
      <c r="N54" s="22">
        <f t="shared" si="7"/>
        <v>353612.37763090053</v>
      </c>
      <c r="O54" s="55">
        <f t="shared" si="8"/>
        <v>588583.6276378941</v>
      </c>
      <c r="P54" s="31">
        <v>588583.6276378941</v>
      </c>
      <c r="Q54" s="31">
        <v>0</v>
      </c>
      <c r="R54" s="23">
        <v>323103.7520965133</v>
      </c>
      <c r="S54" s="24">
        <f t="shared" si="9"/>
        <v>911687</v>
      </c>
      <c r="T54" s="31">
        <f t="shared" si="21"/>
        <v>911687</v>
      </c>
      <c r="U54" s="31">
        <f t="shared" si="22"/>
        <v>0</v>
      </c>
      <c r="V54" s="22">
        <f t="shared" si="23"/>
        <v>0</v>
      </c>
      <c r="W54" s="23">
        <f t="shared" si="24"/>
        <v>1</v>
      </c>
    </row>
    <row r="55" spans="1:23" s="28" customFormat="1" ht="12.75">
      <c r="A55" s="39" t="s">
        <v>82</v>
      </c>
      <c r="B55" s="21">
        <v>3114603.2503816793</v>
      </c>
      <c r="C55" s="26">
        <f t="shared" si="4"/>
        <v>1723388.5239728498</v>
      </c>
      <c r="D55" s="22"/>
      <c r="E55" s="22">
        <v>96362.34113739281</v>
      </c>
      <c r="F55" s="22">
        <v>4532.9</v>
      </c>
      <c r="G55" s="30">
        <v>390407.62816695095</v>
      </c>
      <c r="H55" s="23">
        <v>42634</v>
      </c>
      <c r="I55" s="23">
        <v>704342.7</v>
      </c>
      <c r="J55" s="21">
        <f t="shared" si="5"/>
        <v>1141917.2281669509</v>
      </c>
      <c r="K55" s="26">
        <f t="shared" si="6"/>
        <v>1238279.5693043438</v>
      </c>
      <c r="L55" s="23">
        <v>388851.854675</v>
      </c>
      <c r="M55" s="21">
        <v>96257.09999350614</v>
      </c>
      <c r="N55" s="22">
        <f t="shared" si="7"/>
        <v>485108.95466850617</v>
      </c>
      <c r="O55" s="55">
        <f t="shared" si="8"/>
        <v>1391214.7264088294</v>
      </c>
      <c r="P55" s="31">
        <v>1391214.7264088294</v>
      </c>
      <c r="Q55" s="31">
        <v>0</v>
      </c>
      <c r="R55" s="23">
        <v>638610.7802391113</v>
      </c>
      <c r="S55" s="24">
        <f t="shared" si="9"/>
        <v>2029826</v>
      </c>
      <c r="T55" s="31">
        <f t="shared" si="21"/>
        <v>2029826</v>
      </c>
      <c r="U55" s="31">
        <f t="shared" si="22"/>
        <v>0</v>
      </c>
      <c r="V55" s="22">
        <f t="shared" si="23"/>
        <v>0</v>
      </c>
      <c r="W55" s="23">
        <f t="shared" si="24"/>
        <v>1</v>
      </c>
    </row>
    <row r="56" spans="1:23" s="28" customFormat="1" ht="12.75">
      <c r="A56" s="29" t="s">
        <v>83</v>
      </c>
      <c r="B56" s="21">
        <v>2953057.6316412208</v>
      </c>
      <c r="C56" s="26">
        <f t="shared" si="4"/>
        <v>2558413.215253299</v>
      </c>
      <c r="D56" s="22"/>
      <c r="E56" s="22">
        <v>451907.73226466245</v>
      </c>
      <c r="F56" s="22">
        <v>13221</v>
      </c>
      <c r="G56" s="30">
        <v>244194.27047139118</v>
      </c>
      <c r="H56" s="23">
        <v>91475</v>
      </c>
      <c r="I56" s="23">
        <v>47769.3</v>
      </c>
      <c r="J56" s="21">
        <f t="shared" si="5"/>
        <v>396659.57047139114</v>
      </c>
      <c r="K56" s="26">
        <f t="shared" si="6"/>
        <v>848567.3027360536</v>
      </c>
      <c r="L56" s="23">
        <v>1068736.868225</v>
      </c>
      <c r="M56" s="21">
        <v>641109.0442922453</v>
      </c>
      <c r="N56" s="22">
        <f t="shared" si="7"/>
        <v>1709845.9125172454</v>
      </c>
      <c r="O56" s="55">
        <f t="shared" si="8"/>
        <v>394644.41638792166</v>
      </c>
      <c r="P56" s="31">
        <v>394644.41638792166</v>
      </c>
      <c r="Q56" s="31">
        <v>0</v>
      </c>
      <c r="R56" s="23">
        <v>535130.9675456688</v>
      </c>
      <c r="S56" s="24">
        <f t="shared" si="9"/>
        <v>929775</v>
      </c>
      <c r="T56" s="31">
        <f t="shared" si="21"/>
        <v>929775</v>
      </c>
      <c r="U56" s="31">
        <f t="shared" si="22"/>
        <v>0</v>
      </c>
      <c r="V56" s="22">
        <f t="shared" si="23"/>
        <v>0</v>
      </c>
      <c r="W56" s="23">
        <f t="shared" si="24"/>
        <v>1</v>
      </c>
    </row>
    <row r="57" spans="1:23" s="28" customFormat="1" ht="12.75">
      <c r="A57" s="32" t="s">
        <v>56</v>
      </c>
      <c r="B57" s="33">
        <f>SUM(B49:B56)</f>
        <v>12698003.034160305</v>
      </c>
      <c r="C57" s="33">
        <f aca="true" t="shared" si="25" ref="C57:S57">SUM(C49:C56)</f>
        <v>8752730.119316092</v>
      </c>
      <c r="D57" s="33">
        <f t="shared" si="25"/>
        <v>1080.8</v>
      </c>
      <c r="E57" s="33">
        <f t="shared" si="25"/>
        <v>1048625.829826163</v>
      </c>
      <c r="F57" s="33">
        <f t="shared" si="25"/>
        <v>51146.4</v>
      </c>
      <c r="G57" s="33">
        <f t="shared" si="25"/>
        <v>1463399.7164177338</v>
      </c>
      <c r="H57" s="33">
        <f t="shared" si="25"/>
        <v>347523</v>
      </c>
      <c r="I57" s="33">
        <f t="shared" si="25"/>
        <v>1157551.4</v>
      </c>
      <c r="J57" s="33">
        <f t="shared" si="25"/>
        <v>3019620.5164177334</v>
      </c>
      <c r="K57" s="33">
        <f t="shared" si="25"/>
        <v>4069327.146243897</v>
      </c>
      <c r="L57" s="33">
        <f t="shared" si="25"/>
        <v>3338006.647</v>
      </c>
      <c r="M57" s="33">
        <f t="shared" si="25"/>
        <v>1345396.3260721937</v>
      </c>
      <c r="N57" s="33">
        <f t="shared" si="25"/>
        <v>4683402.973072194</v>
      </c>
      <c r="O57" s="56">
        <f t="shared" si="25"/>
        <v>3945272.9148442135</v>
      </c>
      <c r="P57" s="34">
        <f t="shared" si="25"/>
        <v>4032038.811554774</v>
      </c>
      <c r="Q57" s="33">
        <f t="shared" si="25"/>
        <v>-86765.89671056072</v>
      </c>
      <c r="R57" s="50">
        <f t="shared" si="25"/>
        <v>2538173.859864752</v>
      </c>
      <c r="S57" s="35">
        <f t="shared" si="25"/>
        <v>6483447</v>
      </c>
      <c r="T57" s="34">
        <f>SUM(T50:T56)</f>
        <v>6494431</v>
      </c>
      <c r="U57" s="33">
        <f>SUM(U50:U56)</f>
        <v>-10984</v>
      </c>
      <c r="V57" s="33">
        <f>SUM(V50:V56)</f>
        <v>1</v>
      </c>
      <c r="W57" s="33">
        <f>SUM(W50:W56)</f>
        <v>6</v>
      </c>
    </row>
    <row r="58" spans="1:23" s="28" customFormat="1" ht="12.75">
      <c r="A58" s="20" t="s">
        <v>84</v>
      </c>
      <c r="B58" s="21">
        <v>0</v>
      </c>
      <c r="C58" s="26">
        <f t="shared" si="4"/>
        <v>0</v>
      </c>
      <c r="D58" s="22"/>
      <c r="E58" s="22">
        <v>0</v>
      </c>
      <c r="F58" s="22"/>
      <c r="G58" s="30">
        <v>0</v>
      </c>
      <c r="H58" s="23"/>
      <c r="I58" s="23"/>
      <c r="J58" s="21">
        <f t="shared" si="5"/>
        <v>0</v>
      </c>
      <c r="K58" s="26">
        <f t="shared" si="6"/>
        <v>0</v>
      </c>
      <c r="L58" s="23">
        <v>0</v>
      </c>
      <c r="M58" s="21">
        <v>0</v>
      </c>
      <c r="N58" s="22">
        <f t="shared" si="7"/>
        <v>0</v>
      </c>
      <c r="O58" s="55">
        <f t="shared" si="8"/>
        <v>0</v>
      </c>
      <c r="P58" s="31">
        <v>0</v>
      </c>
      <c r="Q58" s="31">
        <v>0</v>
      </c>
      <c r="R58" s="23">
        <v>0</v>
      </c>
      <c r="S58" s="24">
        <f t="shared" si="9"/>
        <v>0</v>
      </c>
      <c r="T58" s="31">
        <f aca="true" t="shared" si="26" ref="T58:T72">IF(S58&gt;0,S58,0)</f>
        <v>0</v>
      </c>
      <c r="U58" s="31"/>
      <c r="V58" s="22"/>
      <c r="W58" s="23"/>
    </row>
    <row r="59" spans="1:23" s="28" customFormat="1" ht="12.75">
      <c r="A59" s="29" t="s">
        <v>85</v>
      </c>
      <c r="B59" s="21">
        <v>4477527.699160305</v>
      </c>
      <c r="C59" s="26">
        <f t="shared" si="4"/>
        <v>4118764.446878301</v>
      </c>
      <c r="D59" s="22">
        <v>858</v>
      </c>
      <c r="E59" s="22">
        <v>875755.8146227052</v>
      </c>
      <c r="F59" s="22">
        <v>47639.4</v>
      </c>
      <c r="G59" s="30">
        <v>447084.56928935845</v>
      </c>
      <c r="H59" s="23">
        <v>208973</v>
      </c>
      <c r="I59" s="23">
        <v>33881.1</v>
      </c>
      <c r="J59" s="21">
        <f t="shared" si="5"/>
        <v>737578.0692893584</v>
      </c>
      <c r="K59" s="26">
        <f t="shared" si="6"/>
        <v>1614191.8839120637</v>
      </c>
      <c r="L59" s="23">
        <v>1570846.54465</v>
      </c>
      <c r="M59" s="21">
        <v>933726.0183162374</v>
      </c>
      <c r="N59" s="22">
        <f t="shared" si="7"/>
        <v>2504572.5629662373</v>
      </c>
      <c r="O59" s="55">
        <f t="shared" si="8"/>
        <v>358763.2522820039</v>
      </c>
      <c r="P59" s="31">
        <v>358763.2522820039</v>
      </c>
      <c r="Q59" s="31">
        <v>0</v>
      </c>
      <c r="R59" s="23">
        <v>754941.5440852407</v>
      </c>
      <c r="S59" s="24">
        <f t="shared" si="9"/>
        <v>1113705</v>
      </c>
      <c r="T59" s="31">
        <f t="shared" si="26"/>
        <v>1113705</v>
      </c>
      <c r="U59" s="31">
        <f aca="true" t="shared" si="27" ref="U59:U72">IF(S59&lt;0,S59,0)</f>
        <v>0</v>
      </c>
      <c r="V59" s="22">
        <f aca="true" t="shared" si="28" ref="V59:V72">IF(U59&lt;0,1,0)</f>
        <v>0</v>
      </c>
      <c r="W59" s="23">
        <f aca="true" t="shared" si="29" ref="W59:W72">IF(T59&gt;0,1,0)</f>
        <v>1</v>
      </c>
    </row>
    <row r="60" spans="1:23" s="28" customFormat="1" ht="12.75">
      <c r="A60" s="29" t="s">
        <v>86</v>
      </c>
      <c r="B60" s="21">
        <v>592551.3629007633</v>
      </c>
      <c r="C60" s="26">
        <f t="shared" si="4"/>
        <v>708407.2389298785</v>
      </c>
      <c r="D60" s="22"/>
      <c r="E60" s="22">
        <v>135328.6119331966</v>
      </c>
      <c r="F60" s="22">
        <v>3777.4</v>
      </c>
      <c r="G60" s="30">
        <v>97084.88868094562</v>
      </c>
      <c r="H60" s="23">
        <v>43576</v>
      </c>
      <c r="I60" s="23">
        <v>9199.1</v>
      </c>
      <c r="J60" s="21">
        <f t="shared" si="5"/>
        <v>153637.38868094562</v>
      </c>
      <c r="K60" s="26">
        <f t="shared" si="6"/>
        <v>288966.0006141422</v>
      </c>
      <c r="L60" s="23">
        <v>275424.9914</v>
      </c>
      <c r="M60" s="21">
        <v>144016.24691573626</v>
      </c>
      <c r="N60" s="22">
        <f t="shared" si="7"/>
        <v>419441.2383157363</v>
      </c>
      <c r="O60" s="55">
        <f t="shared" si="8"/>
        <v>-115855.87602911517</v>
      </c>
      <c r="P60" s="31">
        <v>0</v>
      </c>
      <c r="Q60" s="31">
        <v>-115855.87602911517</v>
      </c>
      <c r="R60" s="23">
        <v>147324.2712001353</v>
      </c>
      <c r="S60" s="24">
        <f t="shared" si="9"/>
        <v>31468</v>
      </c>
      <c r="T60" s="31">
        <f t="shared" si="26"/>
        <v>31468</v>
      </c>
      <c r="U60" s="31">
        <f t="shared" si="27"/>
        <v>0</v>
      </c>
      <c r="V60" s="22">
        <f t="shared" si="28"/>
        <v>0</v>
      </c>
      <c r="W60" s="23">
        <f t="shared" si="29"/>
        <v>1</v>
      </c>
    </row>
    <row r="61" spans="1:23" s="28" customFormat="1" ht="12.75">
      <c r="A61" s="29" t="s">
        <v>87</v>
      </c>
      <c r="B61" s="21">
        <v>980114.3944656488</v>
      </c>
      <c r="C61" s="26">
        <f t="shared" si="4"/>
        <v>962185.9069285971</v>
      </c>
      <c r="D61" s="22">
        <v>2200.5</v>
      </c>
      <c r="E61" s="22">
        <v>261044.12862551425</v>
      </c>
      <c r="F61" s="22">
        <v>4482.5</v>
      </c>
      <c r="G61" s="30">
        <v>153262.5012389687</v>
      </c>
      <c r="H61" s="23">
        <v>39180</v>
      </c>
      <c r="I61" s="23">
        <v>2773.1</v>
      </c>
      <c r="J61" s="21">
        <f t="shared" si="5"/>
        <v>199698.1012389687</v>
      </c>
      <c r="K61" s="26">
        <f t="shared" si="6"/>
        <v>462942.7298644829</v>
      </c>
      <c r="L61" s="23">
        <v>335152.9969</v>
      </c>
      <c r="M61" s="21">
        <v>164090.1801641142</v>
      </c>
      <c r="N61" s="22">
        <f t="shared" si="7"/>
        <v>499243.17706411425</v>
      </c>
      <c r="O61" s="55">
        <f t="shared" si="8"/>
        <v>17928.487537051667</v>
      </c>
      <c r="P61" s="31">
        <v>17928.487537051667</v>
      </c>
      <c r="Q61" s="31">
        <v>0</v>
      </c>
      <c r="R61" s="23">
        <v>162370.3718548743</v>
      </c>
      <c r="S61" s="24">
        <f t="shared" si="9"/>
        <v>180299</v>
      </c>
      <c r="T61" s="31">
        <f t="shared" si="26"/>
        <v>180299</v>
      </c>
      <c r="U61" s="31">
        <f t="shared" si="27"/>
        <v>0</v>
      </c>
      <c r="V61" s="22">
        <f t="shared" si="28"/>
        <v>0</v>
      </c>
      <c r="W61" s="23">
        <f t="shared" si="29"/>
        <v>1</v>
      </c>
    </row>
    <row r="62" spans="1:23" s="28" customFormat="1" ht="12.75">
      <c r="A62" s="29" t="s">
        <v>88</v>
      </c>
      <c r="B62" s="21">
        <v>4715284.234694657</v>
      </c>
      <c r="C62" s="26">
        <f t="shared" si="4"/>
        <v>3535282.3380327905</v>
      </c>
      <c r="D62" s="22">
        <v>758.6</v>
      </c>
      <c r="E62" s="22">
        <v>514738.2320665396</v>
      </c>
      <c r="F62" s="22">
        <v>25182.8</v>
      </c>
      <c r="G62" s="30">
        <v>454122.9739649</v>
      </c>
      <c r="H62" s="23">
        <v>74197</v>
      </c>
      <c r="I62" s="23">
        <v>14454.2</v>
      </c>
      <c r="J62" s="21">
        <f t="shared" si="5"/>
        <v>567956.9739649</v>
      </c>
      <c r="K62" s="26">
        <f t="shared" si="6"/>
        <v>1083453.8060314395</v>
      </c>
      <c r="L62" s="23">
        <v>1488297.933275</v>
      </c>
      <c r="M62" s="21">
        <v>963530.5987263509</v>
      </c>
      <c r="N62" s="22">
        <f t="shared" si="7"/>
        <v>2451828.532001351</v>
      </c>
      <c r="O62" s="55">
        <f t="shared" si="8"/>
        <v>1180001.8966618665</v>
      </c>
      <c r="P62" s="31">
        <v>1180001.8966618665</v>
      </c>
      <c r="Q62" s="31">
        <v>0</v>
      </c>
      <c r="R62" s="23">
        <v>747048.5975240831</v>
      </c>
      <c r="S62" s="24">
        <f t="shared" si="9"/>
        <v>1927050</v>
      </c>
      <c r="T62" s="31">
        <f t="shared" si="26"/>
        <v>1927050</v>
      </c>
      <c r="U62" s="31">
        <f t="shared" si="27"/>
        <v>0</v>
      </c>
      <c r="V62" s="22">
        <f t="shared" si="28"/>
        <v>0</v>
      </c>
      <c r="W62" s="23">
        <f t="shared" si="29"/>
        <v>1</v>
      </c>
    </row>
    <row r="63" spans="1:23" s="28" customFormat="1" ht="12.75">
      <c r="A63" s="29" t="s">
        <v>89</v>
      </c>
      <c r="B63" s="21">
        <v>1274467.1412977097</v>
      </c>
      <c r="C63" s="26">
        <f t="shared" si="4"/>
        <v>1756914.6945807692</v>
      </c>
      <c r="D63" s="22"/>
      <c r="E63" s="22">
        <v>467932.95201841777</v>
      </c>
      <c r="F63" s="22">
        <v>13756.1</v>
      </c>
      <c r="G63" s="30">
        <v>269613.77010692976</v>
      </c>
      <c r="H63" s="23">
        <v>69278</v>
      </c>
      <c r="I63" s="23">
        <v>10453.5</v>
      </c>
      <c r="J63" s="21">
        <f t="shared" si="5"/>
        <v>363101.37010692974</v>
      </c>
      <c r="K63" s="26">
        <f t="shared" si="6"/>
        <v>831034.3221253476</v>
      </c>
      <c r="L63" s="23">
        <v>593899.2245</v>
      </c>
      <c r="M63" s="21">
        <v>331981.1479554217</v>
      </c>
      <c r="N63" s="22">
        <f t="shared" si="7"/>
        <v>925880.3724554217</v>
      </c>
      <c r="O63" s="55">
        <f t="shared" si="8"/>
        <v>-482447.5532830595</v>
      </c>
      <c r="P63" s="31">
        <v>0</v>
      </c>
      <c r="Q63" s="31">
        <v>-482447.5532830595</v>
      </c>
      <c r="R63" s="23">
        <v>251493.778803078</v>
      </c>
      <c r="S63" s="24">
        <f t="shared" si="9"/>
        <v>-230954</v>
      </c>
      <c r="T63" s="31">
        <f t="shared" si="26"/>
        <v>0</v>
      </c>
      <c r="U63" s="31">
        <f t="shared" si="27"/>
        <v>-230954</v>
      </c>
      <c r="V63" s="22">
        <f t="shared" si="28"/>
        <v>1</v>
      </c>
      <c r="W63" s="23">
        <f t="shared" si="29"/>
        <v>0</v>
      </c>
    </row>
    <row r="64" spans="1:23" s="28" customFormat="1" ht="12.75">
      <c r="A64" s="29" t="s">
        <v>90</v>
      </c>
      <c r="B64" s="21">
        <v>994731.5082442748</v>
      </c>
      <c r="C64" s="26">
        <f t="shared" si="4"/>
        <v>1348801.0082855357</v>
      </c>
      <c r="D64" s="22"/>
      <c r="E64" s="22">
        <v>376707.7442113044</v>
      </c>
      <c r="F64" s="22">
        <v>8184.4</v>
      </c>
      <c r="G64" s="30">
        <v>161293.92943065945</v>
      </c>
      <c r="H64" s="23">
        <v>55973</v>
      </c>
      <c r="I64" s="23">
        <v>8086.3</v>
      </c>
      <c r="J64" s="21">
        <f t="shared" si="5"/>
        <v>233537.62943065944</v>
      </c>
      <c r="K64" s="26">
        <f t="shared" si="6"/>
        <v>610245.3736419638</v>
      </c>
      <c r="L64" s="23">
        <v>503631.05014999997</v>
      </c>
      <c r="M64" s="21">
        <v>234924.584493572</v>
      </c>
      <c r="N64" s="22">
        <f t="shared" si="7"/>
        <v>738555.6346435719</v>
      </c>
      <c r="O64" s="55">
        <f t="shared" si="8"/>
        <v>-354069.50004126097</v>
      </c>
      <c r="P64" s="31">
        <v>0</v>
      </c>
      <c r="Q64" s="31">
        <v>-354069.50004126097</v>
      </c>
      <c r="R64" s="23">
        <v>176825.69930118416</v>
      </c>
      <c r="S64" s="24">
        <f t="shared" si="9"/>
        <v>-177244</v>
      </c>
      <c r="T64" s="31">
        <f t="shared" si="26"/>
        <v>0</v>
      </c>
      <c r="U64" s="31">
        <f t="shared" si="27"/>
        <v>-177244</v>
      </c>
      <c r="V64" s="22">
        <f t="shared" si="28"/>
        <v>1</v>
      </c>
      <c r="W64" s="23">
        <f t="shared" si="29"/>
        <v>0</v>
      </c>
    </row>
    <row r="65" spans="1:23" s="28" customFormat="1" ht="12.75">
      <c r="A65" s="29" t="s">
        <v>91</v>
      </c>
      <c r="B65" s="21">
        <v>3656174.3692748086</v>
      </c>
      <c r="C65" s="26">
        <f t="shared" si="4"/>
        <v>3007936.468780393</v>
      </c>
      <c r="D65" s="22">
        <v>1315.2</v>
      </c>
      <c r="E65" s="22">
        <v>812748.8436846931</v>
      </c>
      <c r="F65" s="22">
        <v>52521.9</v>
      </c>
      <c r="G65" s="30">
        <v>387505.74183885666</v>
      </c>
      <c r="H65" s="23">
        <v>145223</v>
      </c>
      <c r="I65" s="23">
        <v>46302.1</v>
      </c>
      <c r="J65" s="21">
        <f t="shared" si="5"/>
        <v>631552.7418388567</v>
      </c>
      <c r="K65" s="26">
        <f t="shared" si="6"/>
        <v>1445616.7855235497</v>
      </c>
      <c r="L65" s="23">
        <v>1055720.6708000002</v>
      </c>
      <c r="M65" s="21">
        <v>506599.0124568432</v>
      </c>
      <c r="N65" s="22">
        <f t="shared" si="7"/>
        <v>1562319.6832568434</v>
      </c>
      <c r="O65" s="55">
        <f t="shared" si="8"/>
        <v>648237.9004944158</v>
      </c>
      <c r="P65" s="31">
        <v>648237.9004944158</v>
      </c>
      <c r="Q65" s="31">
        <v>0</v>
      </c>
      <c r="R65" s="23">
        <v>654154.3786761572</v>
      </c>
      <c r="S65" s="24">
        <f t="shared" si="9"/>
        <v>1302392</v>
      </c>
      <c r="T65" s="31">
        <f t="shared" si="26"/>
        <v>1302392</v>
      </c>
      <c r="U65" s="31">
        <f t="shared" si="27"/>
        <v>0</v>
      </c>
      <c r="V65" s="22">
        <f t="shared" si="28"/>
        <v>0</v>
      </c>
      <c r="W65" s="23">
        <f t="shared" si="29"/>
        <v>1</v>
      </c>
    </row>
    <row r="66" spans="1:23" s="28" customFormat="1" ht="12.75">
      <c r="A66" s="29" t="s">
        <v>92</v>
      </c>
      <c r="B66" s="21">
        <v>1283544.1998091603</v>
      </c>
      <c r="C66" s="26">
        <f t="shared" si="4"/>
        <v>1635689.1350721505</v>
      </c>
      <c r="D66" s="22"/>
      <c r="E66" s="22">
        <v>386631.26453151414</v>
      </c>
      <c r="F66" s="22">
        <v>12192.3</v>
      </c>
      <c r="G66" s="30">
        <v>275314.71435868583</v>
      </c>
      <c r="H66" s="23">
        <v>80983</v>
      </c>
      <c r="I66" s="23">
        <v>7619</v>
      </c>
      <c r="J66" s="21">
        <f t="shared" si="5"/>
        <v>376109.0143586858</v>
      </c>
      <c r="K66" s="26">
        <f t="shared" si="6"/>
        <v>762740.2788902</v>
      </c>
      <c r="L66" s="23">
        <v>560429.00255</v>
      </c>
      <c r="M66" s="21">
        <v>312519.8536319505</v>
      </c>
      <c r="N66" s="22">
        <f t="shared" si="7"/>
        <v>872948.8561819505</v>
      </c>
      <c r="O66" s="55">
        <f t="shared" si="8"/>
        <v>-352144.9352629902</v>
      </c>
      <c r="P66" s="31">
        <v>0</v>
      </c>
      <c r="Q66" s="31">
        <v>-352144.9352629902</v>
      </c>
      <c r="R66" s="23">
        <v>223306.09804406812</v>
      </c>
      <c r="S66" s="24">
        <f t="shared" si="9"/>
        <v>-128839</v>
      </c>
      <c r="T66" s="31">
        <f t="shared" si="26"/>
        <v>0</v>
      </c>
      <c r="U66" s="31">
        <f t="shared" si="27"/>
        <v>-128839</v>
      </c>
      <c r="V66" s="22">
        <f t="shared" si="28"/>
        <v>1</v>
      </c>
      <c r="W66" s="23">
        <f t="shared" si="29"/>
        <v>0</v>
      </c>
    </row>
    <row r="67" spans="1:23" s="28" customFormat="1" ht="12.75">
      <c r="A67" s="29" t="s">
        <v>93</v>
      </c>
      <c r="B67" s="21">
        <v>3085703.1529770996</v>
      </c>
      <c r="C67" s="26">
        <f t="shared" si="4"/>
        <v>3429139.3652174</v>
      </c>
      <c r="D67" s="22">
        <v>1368.3</v>
      </c>
      <c r="E67" s="22">
        <v>816872.6422825076</v>
      </c>
      <c r="F67" s="22">
        <v>20146.2</v>
      </c>
      <c r="G67" s="30">
        <v>356525.8362995893</v>
      </c>
      <c r="H67" s="23">
        <v>107445</v>
      </c>
      <c r="I67" s="23">
        <v>12888</v>
      </c>
      <c r="J67" s="21">
        <f t="shared" si="5"/>
        <v>497005.0362995893</v>
      </c>
      <c r="K67" s="26">
        <f t="shared" si="6"/>
        <v>1315245.978582097</v>
      </c>
      <c r="L67" s="23">
        <v>1348556.939275</v>
      </c>
      <c r="M67" s="21">
        <v>765336.4473603028</v>
      </c>
      <c r="N67" s="22">
        <f t="shared" si="7"/>
        <v>2113893.3866353026</v>
      </c>
      <c r="O67" s="55">
        <f t="shared" si="8"/>
        <v>-343436.21224030014</v>
      </c>
      <c r="P67" s="31">
        <v>0</v>
      </c>
      <c r="Q67" s="31">
        <v>-343436.21224030014</v>
      </c>
      <c r="R67" s="23">
        <v>590695.1279294752</v>
      </c>
      <c r="S67" s="24">
        <f t="shared" si="9"/>
        <v>247259</v>
      </c>
      <c r="T67" s="31">
        <f t="shared" si="26"/>
        <v>247259</v>
      </c>
      <c r="U67" s="31">
        <f t="shared" si="27"/>
        <v>0</v>
      </c>
      <c r="V67" s="22">
        <f t="shared" si="28"/>
        <v>0</v>
      </c>
      <c r="W67" s="23">
        <f t="shared" si="29"/>
        <v>1</v>
      </c>
    </row>
    <row r="68" spans="1:23" s="28" customFormat="1" ht="12.75">
      <c r="A68" s="29" t="s">
        <v>94</v>
      </c>
      <c r="B68" s="21">
        <v>2081340.983664122</v>
      </c>
      <c r="C68" s="26">
        <f t="shared" si="4"/>
        <v>2319167.772348677</v>
      </c>
      <c r="D68" s="22"/>
      <c r="E68" s="22">
        <v>576157.8550876767</v>
      </c>
      <c r="F68" s="22">
        <v>20996.2</v>
      </c>
      <c r="G68" s="30">
        <v>286382.8916263482</v>
      </c>
      <c r="H68" s="23">
        <v>97958</v>
      </c>
      <c r="I68" s="23">
        <v>22150.6</v>
      </c>
      <c r="J68" s="21">
        <f t="shared" si="5"/>
        <v>427487.6916263482</v>
      </c>
      <c r="K68" s="26">
        <f t="shared" si="6"/>
        <v>1003645.5467140249</v>
      </c>
      <c r="L68" s="23">
        <v>826387.6685500001</v>
      </c>
      <c r="M68" s="21">
        <v>489134.55708465195</v>
      </c>
      <c r="N68" s="22">
        <f t="shared" si="7"/>
        <v>1315522.225634652</v>
      </c>
      <c r="O68" s="55">
        <f t="shared" si="8"/>
        <v>-237826.78868455486</v>
      </c>
      <c r="P68" s="31">
        <v>0</v>
      </c>
      <c r="Q68" s="31">
        <v>-237826.78868455486</v>
      </c>
      <c r="R68" s="23">
        <v>442494.8716154798</v>
      </c>
      <c r="S68" s="24">
        <f t="shared" si="9"/>
        <v>204668</v>
      </c>
      <c r="T68" s="31">
        <f t="shared" si="26"/>
        <v>204668</v>
      </c>
      <c r="U68" s="31">
        <f t="shared" si="27"/>
        <v>0</v>
      </c>
      <c r="V68" s="22">
        <f t="shared" si="28"/>
        <v>0</v>
      </c>
      <c r="W68" s="23">
        <f t="shared" si="29"/>
        <v>1</v>
      </c>
    </row>
    <row r="69" spans="1:23" s="28" customFormat="1" ht="12.75">
      <c r="A69" s="29" t="s">
        <v>95</v>
      </c>
      <c r="B69" s="21">
        <v>1166795.174885496</v>
      </c>
      <c r="C69" s="26">
        <f t="shared" si="4"/>
        <v>1578501.3092298887</v>
      </c>
      <c r="D69" s="22">
        <v>1439.8</v>
      </c>
      <c r="E69" s="22">
        <v>462529.72135250206</v>
      </c>
      <c r="F69" s="22">
        <v>6295.7</v>
      </c>
      <c r="G69" s="30">
        <v>185526.18734409803</v>
      </c>
      <c r="H69" s="23">
        <v>55884</v>
      </c>
      <c r="I69" s="23">
        <v>7038.4</v>
      </c>
      <c r="J69" s="21">
        <f t="shared" si="5"/>
        <v>254744.28734409803</v>
      </c>
      <c r="K69" s="26">
        <f t="shared" si="6"/>
        <v>718713.8086966001</v>
      </c>
      <c r="L69" s="23">
        <v>559302.05905</v>
      </c>
      <c r="M69" s="21">
        <v>300485.44148328854</v>
      </c>
      <c r="N69" s="22">
        <f t="shared" si="7"/>
        <v>859787.5005332886</v>
      </c>
      <c r="O69" s="55">
        <f t="shared" si="8"/>
        <v>-411706.1343443927</v>
      </c>
      <c r="P69" s="31">
        <v>0</v>
      </c>
      <c r="Q69" s="31">
        <v>-411706.1343443927</v>
      </c>
      <c r="R69" s="23">
        <v>232963.3506215558</v>
      </c>
      <c r="S69" s="24">
        <f t="shared" si="9"/>
        <v>-178743</v>
      </c>
      <c r="T69" s="31">
        <f t="shared" si="26"/>
        <v>0</v>
      </c>
      <c r="U69" s="31">
        <f t="shared" si="27"/>
        <v>-178743</v>
      </c>
      <c r="V69" s="22">
        <f t="shared" si="28"/>
        <v>1</v>
      </c>
      <c r="W69" s="23">
        <f t="shared" si="29"/>
        <v>0</v>
      </c>
    </row>
    <row r="70" spans="1:23" s="28" customFormat="1" ht="12.75">
      <c r="A70" s="29" t="s">
        <v>96</v>
      </c>
      <c r="B70" s="21">
        <v>3729690.0278625954</v>
      </c>
      <c r="C70" s="26">
        <f t="shared" si="4"/>
        <v>2889598.1843515467</v>
      </c>
      <c r="D70" s="22">
        <v>4003.9</v>
      </c>
      <c r="E70" s="22">
        <v>454316.89822652057</v>
      </c>
      <c r="F70" s="22">
        <v>21153.6</v>
      </c>
      <c r="G70" s="30">
        <v>255398.2276145584</v>
      </c>
      <c r="H70" s="23">
        <v>109517</v>
      </c>
      <c r="I70" s="23">
        <v>22130.7</v>
      </c>
      <c r="J70" s="21">
        <f t="shared" si="5"/>
        <v>408199.5276145584</v>
      </c>
      <c r="K70" s="26">
        <f t="shared" si="6"/>
        <v>866520.325841079</v>
      </c>
      <c r="L70" s="23">
        <v>1277672.193125</v>
      </c>
      <c r="M70" s="21">
        <v>745405.6653854675</v>
      </c>
      <c r="N70" s="22">
        <f t="shared" si="7"/>
        <v>2023077.8585104675</v>
      </c>
      <c r="O70" s="55">
        <f t="shared" si="8"/>
        <v>840091.8435110487</v>
      </c>
      <c r="P70" s="31">
        <v>840091.8435110487</v>
      </c>
      <c r="Q70" s="31">
        <v>0</v>
      </c>
      <c r="R70" s="23">
        <v>678782.4795809658</v>
      </c>
      <c r="S70" s="24">
        <f t="shared" si="9"/>
        <v>1518874</v>
      </c>
      <c r="T70" s="31">
        <f t="shared" si="26"/>
        <v>1518874</v>
      </c>
      <c r="U70" s="31">
        <f t="shared" si="27"/>
        <v>0</v>
      </c>
      <c r="V70" s="22">
        <f t="shared" si="28"/>
        <v>0</v>
      </c>
      <c r="W70" s="23">
        <f t="shared" si="29"/>
        <v>1</v>
      </c>
    </row>
    <row r="71" spans="1:23" s="28" customFormat="1" ht="12.75">
      <c r="A71" s="29" t="s">
        <v>97</v>
      </c>
      <c r="B71" s="21">
        <v>2233786.5902290074</v>
      </c>
      <c r="C71" s="26">
        <f t="shared" si="4"/>
        <v>2650303.2518125474</v>
      </c>
      <c r="D71" s="22">
        <v>4431.5</v>
      </c>
      <c r="E71" s="22">
        <v>604483.45480304</v>
      </c>
      <c r="F71" s="22">
        <v>20146.2</v>
      </c>
      <c r="G71" s="30">
        <v>279320.1601469148</v>
      </c>
      <c r="H71" s="23">
        <v>98836</v>
      </c>
      <c r="I71" s="23">
        <v>24197.9</v>
      </c>
      <c r="J71" s="21">
        <f t="shared" si="5"/>
        <v>422500.2601469148</v>
      </c>
      <c r="K71" s="26">
        <f t="shared" si="6"/>
        <v>1031415.2149499548</v>
      </c>
      <c r="L71" s="23">
        <v>1034984.9103999999</v>
      </c>
      <c r="M71" s="21">
        <v>583903.1264625927</v>
      </c>
      <c r="N71" s="22">
        <f t="shared" si="7"/>
        <v>1618888.0368625927</v>
      </c>
      <c r="O71" s="55">
        <f t="shared" si="8"/>
        <v>-416516.66158354003</v>
      </c>
      <c r="P71" s="31">
        <v>0</v>
      </c>
      <c r="Q71" s="31">
        <v>-416516.66158354003</v>
      </c>
      <c r="R71" s="23">
        <v>519137.9927893402</v>
      </c>
      <c r="S71" s="24">
        <f t="shared" si="9"/>
        <v>102621</v>
      </c>
      <c r="T71" s="31">
        <f t="shared" si="26"/>
        <v>102621</v>
      </c>
      <c r="U71" s="31">
        <f t="shared" si="27"/>
        <v>0</v>
      </c>
      <c r="V71" s="22">
        <f t="shared" si="28"/>
        <v>0</v>
      </c>
      <c r="W71" s="23">
        <f t="shared" si="29"/>
        <v>1</v>
      </c>
    </row>
    <row r="72" spans="1:23" s="28" customFormat="1" ht="12.75">
      <c r="A72" s="29" t="s">
        <v>98</v>
      </c>
      <c r="B72" s="21">
        <v>924079.7068702291</v>
      </c>
      <c r="C72" s="26">
        <f t="shared" si="4"/>
        <v>1320116.6314004704</v>
      </c>
      <c r="D72" s="22">
        <v>2502.7</v>
      </c>
      <c r="E72" s="22">
        <v>222892.56430074538</v>
      </c>
      <c r="F72" s="22">
        <v>11244.1</v>
      </c>
      <c r="G72" s="30">
        <v>173651.50511005733</v>
      </c>
      <c r="H72" s="23">
        <v>71391</v>
      </c>
      <c r="I72" s="23">
        <v>6957.4</v>
      </c>
      <c r="J72" s="21">
        <f t="shared" si="5"/>
        <v>263244.00511005736</v>
      </c>
      <c r="K72" s="26">
        <f t="shared" si="6"/>
        <v>488639.26941080275</v>
      </c>
      <c r="L72" s="23">
        <v>526395.30885</v>
      </c>
      <c r="M72" s="21">
        <v>305082.0531396676</v>
      </c>
      <c r="N72" s="22">
        <f t="shared" si="7"/>
        <v>831477.3619896676</v>
      </c>
      <c r="O72" s="55">
        <f t="shared" si="8"/>
        <v>-396036.9245302413</v>
      </c>
      <c r="P72" s="31">
        <v>0</v>
      </c>
      <c r="Q72" s="31">
        <v>-396036.9245302413</v>
      </c>
      <c r="R72" s="23">
        <v>204271.45785436494</v>
      </c>
      <c r="S72" s="24">
        <f t="shared" si="9"/>
        <v>-191765</v>
      </c>
      <c r="T72" s="31">
        <f t="shared" si="26"/>
        <v>0</v>
      </c>
      <c r="U72" s="31">
        <f t="shared" si="27"/>
        <v>-191765</v>
      </c>
      <c r="V72" s="22">
        <f t="shared" si="28"/>
        <v>1</v>
      </c>
      <c r="W72" s="23">
        <f t="shared" si="29"/>
        <v>0</v>
      </c>
    </row>
    <row r="73" spans="1:23" s="28" customFormat="1" ht="12.75">
      <c r="A73" s="32" t="s">
        <v>56</v>
      </c>
      <c r="B73" s="33">
        <f>SUM(B58:B72)</f>
        <v>31195790.54633588</v>
      </c>
      <c r="C73" s="33">
        <f aca="true" t="shared" si="30" ref="C73:S73">SUM(C58:C72)</f>
        <v>31260807.75184894</v>
      </c>
      <c r="D73" s="33">
        <f t="shared" si="30"/>
        <v>18878.5</v>
      </c>
      <c r="E73" s="33">
        <f t="shared" si="30"/>
        <v>6968140.727746879</v>
      </c>
      <c r="F73" s="33">
        <f t="shared" si="30"/>
        <v>267718.80000000005</v>
      </c>
      <c r="G73" s="33">
        <f t="shared" si="30"/>
        <v>3782087.897050871</v>
      </c>
      <c r="H73" s="33">
        <f t="shared" si="30"/>
        <v>1258414</v>
      </c>
      <c r="I73" s="33">
        <f t="shared" si="30"/>
        <v>228131.4</v>
      </c>
      <c r="J73" s="33">
        <f t="shared" si="30"/>
        <v>5536352.09705087</v>
      </c>
      <c r="K73" s="33">
        <f t="shared" si="30"/>
        <v>12523371.324797746</v>
      </c>
      <c r="L73" s="33">
        <f t="shared" si="30"/>
        <v>11956701.493475</v>
      </c>
      <c r="M73" s="33">
        <f t="shared" si="30"/>
        <v>6780734.933576197</v>
      </c>
      <c r="N73" s="33">
        <f t="shared" si="30"/>
        <v>18737436.4270512</v>
      </c>
      <c r="O73" s="56">
        <f t="shared" si="30"/>
        <v>-65017.20551306836</v>
      </c>
      <c r="P73" s="34">
        <f t="shared" si="30"/>
        <v>3045023.3804863864</v>
      </c>
      <c r="Q73" s="33">
        <f t="shared" si="30"/>
        <v>-3110040.585999455</v>
      </c>
      <c r="R73" s="50">
        <f t="shared" si="30"/>
        <v>5785810.019880002</v>
      </c>
      <c r="S73" s="35">
        <f t="shared" si="30"/>
        <v>5720791</v>
      </c>
      <c r="T73" s="34">
        <f>SUM(T58:T72)</f>
        <v>6628336</v>
      </c>
      <c r="U73" s="33">
        <f>SUM(U58:U72)</f>
        <v>-907545</v>
      </c>
      <c r="V73" s="33">
        <f>SUM(V58:V72)</f>
        <v>5</v>
      </c>
      <c r="W73" s="33">
        <f>SUM(W58:W72)</f>
        <v>9</v>
      </c>
    </row>
    <row r="74" spans="1:23" s="28" customFormat="1" ht="12.75">
      <c r="A74" s="20" t="s">
        <v>99</v>
      </c>
      <c r="B74" s="21">
        <v>0</v>
      </c>
      <c r="C74" s="26">
        <f aca="true" t="shared" si="31" ref="C74:C105">K74+N74</f>
        <v>0</v>
      </c>
      <c r="D74" s="22"/>
      <c r="E74" s="22">
        <v>0</v>
      </c>
      <c r="F74" s="22"/>
      <c r="G74" s="30">
        <v>0</v>
      </c>
      <c r="H74" s="23"/>
      <c r="I74" s="23"/>
      <c r="J74" s="21">
        <f aca="true" t="shared" si="32" ref="J74:J105">F74+G74+H74+I74</f>
        <v>0</v>
      </c>
      <c r="K74" s="26">
        <f aca="true" t="shared" si="33" ref="K74:K105">D74+E74+J74</f>
        <v>0</v>
      </c>
      <c r="L74" s="23">
        <v>0</v>
      </c>
      <c r="M74" s="21">
        <v>0</v>
      </c>
      <c r="N74" s="22">
        <f aca="true" t="shared" si="34" ref="N74:N105">L74+M74</f>
        <v>0</v>
      </c>
      <c r="O74" s="55">
        <f aca="true" t="shared" si="35" ref="O74:O105">B74-C74</f>
        <v>0</v>
      </c>
      <c r="P74" s="31">
        <v>0</v>
      </c>
      <c r="Q74" s="31">
        <v>0</v>
      </c>
      <c r="R74" s="23">
        <v>0</v>
      </c>
      <c r="S74" s="24">
        <f aca="true" t="shared" si="36" ref="S74:S105">ROUND(O74+R74,0)</f>
        <v>0</v>
      </c>
      <c r="T74" s="31">
        <f aca="true" t="shared" si="37" ref="T74:T80">IF(S74&gt;0,S74,0)</f>
        <v>0</v>
      </c>
      <c r="U74" s="31"/>
      <c r="V74" s="22"/>
      <c r="W74" s="23"/>
    </row>
    <row r="75" spans="1:23" s="28" customFormat="1" ht="12.75">
      <c r="A75" s="29" t="s">
        <v>100</v>
      </c>
      <c r="B75" s="21">
        <v>1054215.055648855</v>
      </c>
      <c r="C75" s="26">
        <f t="shared" si="31"/>
        <v>1268853.2058286865</v>
      </c>
      <c r="D75" s="22"/>
      <c r="E75" s="22">
        <v>394220.18231677456</v>
      </c>
      <c r="F75" s="22">
        <v>12742.5</v>
      </c>
      <c r="G75" s="30">
        <v>161584.01176646596</v>
      </c>
      <c r="H75" s="23">
        <v>78154</v>
      </c>
      <c r="I75" s="23">
        <v>14435.6</v>
      </c>
      <c r="J75" s="21">
        <f t="shared" si="32"/>
        <v>266916.11176646594</v>
      </c>
      <c r="K75" s="26">
        <f t="shared" si="33"/>
        <v>661136.2940832404</v>
      </c>
      <c r="L75" s="23">
        <v>374370.6307</v>
      </c>
      <c r="M75" s="21">
        <v>233346.28104544609</v>
      </c>
      <c r="N75" s="22">
        <f t="shared" si="34"/>
        <v>607716.911745446</v>
      </c>
      <c r="O75" s="55">
        <f t="shared" si="35"/>
        <v>-214638.15017983154</v>
      </c>
      <c r="P75" s="31">
        <v>0</v>
      </c>
      <c r="Q75" s="31">
        <v>-214638.15017983154</v>
      </c>
      <c r="R75" s="23">
        <v>198577.23171552253</v>
      </c>
      <c r="S75" s="24">
        <f t="shared" si="36"/>
        <v>-16061</v>
      </c>
      <c r="T75" s="31">
        <f t="shared" si="37"/>
        <v>0</v>
      </c>
      <c r="U75" s="31">
        <f aca="true" t="shared" si="38" ref="U75:U80">IF(S75&lt;0,S75,0)</f>
        <v>-16061</v>
      </c>
      <c r="V75" s="22">
        <f aca="true" t="shared" si="39" ref="V75:V80">IF(U75&lt;0,1,0)</f>
        <v>1</v>
      </c>
      <c r="W75" s="23">
        <f aca="true" t="shared" si="40" ref="W75:W80">IF(T75&gt;0,1,0)</f>
        <v>0</v>
      </c>
    </row>
    <row r="76" spans="1:23" s="28" customFormat="1" ht="12.75">
      <c r="A76" s="29" t="s">
        <v>101</v>
      </c>
      <c r="B76" s="21">
        <v>5612383.344312977</v>
      </c>
      <c r="C76" s="26">
        <f t="shared" si="31"/>
        <v>4532959.929405209</v>
      </c>
      <c r="D76" s="22"/>
      <c r="E76" s="22">
        <v>844567.367691412</v>
      </c>
      <c r="F76" s="22">
        <v>52944.3</v>
      </c>
      <c r="G76" s="30">
        <v>625834.6256096078</v>
      </c>
      <c r="H76" s="23">
        <v>151130</v>
      </c>
      <c r="I76" s="23">
        <v>85555.6</v>
      </c>
      <c r="J76" s="21">
        <f t="shared" si="32"/>
        <v>915464.5256096078</v>
      </c>
      <c r="K76" s="26">
        <f t="shared" si="33"/>
        <v>1760031.89330102</v>
      </c>
      <c r="L76" s="23">
        <v>1751326.546175</v>
      </c>
      <c r="M76" s="21">
        <v>1021601.4899291885</v>
      </c>
      <c r="N76" s="22">
        <f t="shared" si="34"/>
        <v>2772928.0361041883</v>
      </c>
      <c r="O76" s="55">
        <f t="shared" si="35"/>
        <v>1079423.4149077684</v>
      </c>
      <c r="P76" s="31">
        <v>1079423.4149077684</v>
      </c>
      <c r="Q76" s="31">
        <v>0</v>
      </c>
      <c r="R76" s="23">
        <v>1191656.3605174546</v>
      </c>
      <c r="S76" s="24">
        <f t="shared" si="36"/>
        <v>2271080</v>
      </c>
      <c r="T76" s="31">
        <f t="shared" si="37"/>
        <v>2271080</v>
      </c>
      <c r="U76" s="31">
        <f t="shared" si="38"/>
        <v>0</v>
      </c>
      <c r="V76" s="22">
        <f t="shared" si="39"/>
        <v>0</v>
      </c>
      <c r="W76" s="23">
        <f t="shared" si="40"/>
        <v>1</v>
      </c>
    </row>
    <row r="77" spans="1:23" s="28" customFormat="1" ht="12.75">
      <c r="A77" s="29" t="s">
        <v>102</v>
      </c>
      <c r="B77" s="21">
        <v>2315499.767977099</v>
      </c>
      <c r="C77" s="26">
        <f t="shared" si="31"/>
        <v>1344992.7309406437</v>
      </c>
      <c r="D77" s="22"/>
      <c r="E77" s="22">
        <v>247677.4608230766</v>
      </c>
      <c r="F77" s="22">
        <v>13145.4</v>
      </c>
      <c r="G77" s="30">
        <v>156781.828253998</v>
      </c>
      <c r="H77" s="23">
        <v>15823</v>
      </c>
      <c r="I77" s="23">
        <v>10692.5</v>
      </c>
      <c r="J77" s="21">
        <f t="shared" si="32"/>
        <v>196442.728253998</v>
      </c>
      <c r="K77" s="26">
        <f t="shared" si="33"/>
        <v>444120.18907707464</v>
      </c>
      <c r="L77" s="23">
        <v>523577.9501</v>
      </c>
      <c r="M77" s="21">
        <v>377294.5917635689</v>
      </c>
      <c r="N77" s="22">
        <f t="shared" si="34"/>
        <v>900872.541863569</v>
      </c>
      <c r="O77" s="55">
        <f t="shared" si="35"/>
        <v>970507.0370364552</v>
      </c>
      <c r="P77" s="31">
        <v>970507.0370364552</v>
      </c>
      <c r="Q77" s="31">
        <v>0</v>
      </c>
      <c r="R77" s="23">
        <v>345305.32863074617</v>
      </c>
      <c r="S77" s="24">
        <f t="shared" si="36"/>
        <v>1315812</v>
      </c>
      <c r="T77" s="31">
        <f t="shared" si="37"/>
        <v>1315812</v>
      </c>
      <c r="U77" s="31">
        <f t="shared" si="38"/>
        <v>0</v>
      </c>
      <c r="V77" s="22">
        <f t="shared" si="39"/>
        <v>0</v>
      </c>
      <c r="W77" s="23">
        <f t="shared" si="40"/>
        <v>1</v>
      </c>
    </row>
    <row r="78" spans="1:23" s="28" customFormat="1" ht="12.75">
      <c r="A78" s="29" t="s">
        <v>103</v>
      </c>
      <c r="B78" s="21">
        <v>4344453.188854962</v>
      </c>
      <c r="C78" s="26">
        <f t="shared" si="31"/>
        <v>3828426.352167589</v>
      </c>
      <c r="D78" s="22">
        <v>1886.7</v>
      </c>
      <c r="E78" s="22">
        <v>754757.1268319371</v>
      </c>
      <c r="F78" s="22">
        <v>41138</v>
      </c>
      <c r="G78" s="30">
        <v>491755.46881796786</v>
      </c>
      <c r="H78" s="23">
        <v>112614</v>
      </c>
      <c r="I78" s="23">
        <v>95396.4</v>
      </c>
      <c r="J78" s="21">
        <f t="shared" si="32"/>
        <v>740903.868817968</v>
      </c>
      <c r="K78" s="26">
        <f t="shared" si="33"/>
        <v>1497547.6956499051</v>
      </c>
      <c r="L78" s="23">
        <v>1388450.739175</v>
      </c>
      <c r="M78" s="21">
        <v>942427.9173426841</v>
      </c>
      <c r="N78" s="22">
        <f t="shared" si="34"/>
        <v>2330878.656517684</v>
      </c>
      <c r="O78" s="55">
        <f t="shared" si="35"/>
        <v>516026.83668737253</v>
      </c>
      <c r="P78" s="31">
        <v>516026.836687373</v>
      </c>
      <c r="Q78" s="31">
        <v>0</v>
      </c>
      <c r="R78" s="23">
        <v>816888.5403934551</v>
      </c>
      <c r="S78" s="24">
        <f t="shared" si="36"/>
        <v>1332915</v>
      </c>
      <c r="T78" s="31">
        <f t="shared" si="37"/>
        <v>1332915</v>
      </c>
      <c r="U78" s="31">
        <f t="shared" si="38"/>
        <v>0</v>
      </c>
      <c r="V78" s="22">
        <f t="shared" si="39"/>
        <v>0</v>
      </c>
      <c r="W78" s="23">
        <f t="shared" si="40"/>
        <v>1</v>
      </c>
    </row>
    <row r="79" spans="1:23" s="28" customFormat="1" ht="12.75">
      <c r="A79" s="29" t="s">
        <v>104</v>
      </c>
      <c r="B79" s="21">
        <v>6045356.238931298</v>
      </c>
      <c r="C79" s="26">
        <f t="shared" si="31"/>
        <v>1424196.9384471928</v>
      </c>
      <c r="D79" s="22"/>
      <c r="E79" s="22">
        <v>0</v>
      </c>
      <c r="F79" s="22">
        <v>25172.7</v>
      </c>
      <c r="G79" s="30">
        <v>306281.8904783914</v>
      </c>
      <c r="H79" s="23">
        <v>24071</v>
      </c>
      <c r="I79" s="23">
        <v>5308</v>
      </c>
      <c r="J79" s="21">
        <f t="shared" si="32"/>
        <v>360833.5904783914</v>
      </c>
      <c r="K79" s="26">
        <f t="shared" si="33"/>
        <v>360833.5904783914</v>
      </c>
      <c r="L79" s="23">
        <v>580995.721425</v>
      </c>
      <c r="M79" s="21">
        <v>482367.6265438015</v>
      </c>
      <c r="N79" s="22">
        <f t="shared" si="34"/>
        <v>1063363.3479688014</v>
      </c>
      <c r="O79" s="55">
        <f t="shared" si="35"/>
        <v>4621159.300484106</v>
      </c>
      <c r="P79" s="31">
        <v>4621159.300484106</v>
      </c>
      <c r="Q79" s="31">
        <v>0</v>
      </c>
      <c r="R79" s="23">
        <v>1189359.5461305247</v>
      </c>
      <c r="S79" s="24">
        <f t="shared" si="36"/>
        <v>5810519</v>
      </c>
      <c r="T79" s="31">
        <f t="shared" si="37"/>
        <v>5810519</v>
      </c>
      <c r="U79" s="31">
        <f t="shared" si="38"/>
        <v>0</v>
      </c>
      <c r="V79" s="22">
        <f t="shared" si="39"/>
        <v>0</v>
      </c>
      <c r="W79" s="23">
        <f t="shared" si="40"/>
        <v>1</v>
      </c>
    </row>
    <row r="80" spans="1:23" s="28" customFormat="1" ht="12.75">
      <c r="A80" s="29" t="s">
        <v>105</v>
      </c>
      <c r="B80" s="21">
        <v>2880087.92812977</v>
      </c>
      <c r="C80" s="26">
        <f t="shared" si="31"/>
        <v>563334.9217839416</v>
      </c>
      <c r="D80" s="22"/>
      <c r="E80" s="22">
        <v>0</v>
      </c>
      <c r="F80" s="22">
        <v>8688.1</v>
      </c>
      <c r="G80" s="30">
        <v>161308.59027661794</v>
      </c>
      <c r="H80" s="23">
        <v>21174</v>
      </c>
      <c r="I80" s="23">
        <v>1551.1</v>
      </c>
      <c r="J80" s="21">
        <f t="shared" si="32"/>
        <v>192721.79027661795</v>
      </c>
      <c r="K80" s="26">
        <f t="shared" si="33"/>
        <v>192721.79027661795</v>
      </c>
      <c r="L80" s="23">
        <v>202568.09412499997</v>
      </c>
      <c r="M80" s="21">
        <v>168045.03738232364</v>
      </c>
      <c r="N80" s="22">
        <f t="shared" si="34"/>
        <v>370613.1315073236</v>
      </c>
      <c r="O80" s="55">
        <f t="shared" si="35"/>
        <v>2316753.006345828</v>
      </c>
      <c r="P80" s="31">
        <v>2316753.006345828</v>
      </c>
      <c r="Q80" s="31">
        <v>0</v>
      </c>
      <c r="R80" s="23">
        <v>605144.4335921234</v>
      </c>
      <c r="S80" s="24">
        <f t="shared" si="36"/>
        <v>2921897</v>
      </c>
      <c r="T80" s="31">
        <f t="shared" si="37"/>
        <v>2921897</v>
      </c>
      <c r="U80" s="31">
        <f t="shared" si="38"/>
        <v>0</v>
      </c>
      <c r="V80" s="22">
        <f t="shared" si="39"/>
        <v>0</v>
      </c>
      <c r="W80" s="23">
        <f t="shared" si="40"/>
        <v>1</v>
      </c>
    </row>
    <row r="81" spans="1:23" s="28" customFormat="1" ht="12.75">
      <c r="A81" s="32" t="s">
        <v>56</v>
      </c>
      <c r="B81" s="33">
        <f>SUM(B74:B80)</f>
        <v>22251995.52385496</v>
      </c>
      <c r="C81" s="33">
        <f aca="true" t="shared" si="41" ref="C81:S81">SUM(C74:C80)</f>
        <v>12962764.07857326</v>
      </c>
      <c r="D81" s="33">
        <f t="shared" si="41"/>
        <v>1886.7</v>
      </c>
      <c r="E81" s="33">
        <f t="shared" si="41"/>
        <v>2241222.1376632005</v>
      </c>
      <c r="F81" s="33">
        <f t="shared" si="41"/>
        <v>153831</v>
      </c>
      <c r="G81" s="33">
        <f t="shared" si="41"/>
        <v>1903546.415203049</v>
      </c>
      <c r="H81" s="33">
        <f t="shared" si="41"/>
        <v>402966</v>
      </c>
      <c r="I81" s="33">
        <f t="shared" si="41"/>
        <v>212939.2</v>
      </c>
      <c r="J81" s="33">
        <f t="shared" si="41"/>
        <v>2673282.615203049</v>
      </c>
      <c r="K81" s="33">
        <f t="shared" si="41"/>
        <v>4916391.452866249</v>
      </c>
      <c r="L81" s="33">
        <f t="shared" si="41"/>
        <v>4821289.6817</v>
      </c>
      <c r="M81" s="33">
        <f t="shared" si="41"/>
        <v>3225082.9440070135</v>
      </c>
      <c r="N81" s="33">
        <f t="shared" si="41"/>
        <v>8046372.6257070135</v>
      </c>
      <c r="O81" s="56">
        <f t="shared" si="41"/>
        <v>9289231.4452817</v>
      </c>
      <c r="P81" s="34">
        <f t="shared" si="41"/>
        <v>9503869.59546153</v>
      </c>
      <c r="Q81" s="33">
        <f t="shared" si="41"/>
        <v>-214638.15017983154</v>
      </c>
      <c r="R81" s="50">
        <f t="shared" si="41"/>
        <v>4346931.440979827</v>
      </c>
      <c r="S81" s="35">
        <f t="shared" si="41"/>
        <v>13636162</v>
      </c>
      <c r="T81" s="34">
        <f>SUM(T74:T80)</f>
        <v>13652223</v>
      </c>
      <c r="U81" s="34">
        <f>SUM(U74:U80)</f>
        <v>-16061</v>
      </c>
      <c r="V81" s="34">
        <f>SUM(V74:V80)</f>
        <v>1</v>
      </c>
      <c r="W81" s="34">
        <f>SUM(W74:W80)</f>
        <v>5</v>
      </c>
    </row>
    <row r="82" spans="1:23" s="28" customFormat="1" ht="12.75">
      <c r="A82" s="20" t="s">
        <v>106</v>
      </c>
      <c r="B82" s="21">
        <v>0</v>
      </c>
      <c r="C82" s="26">
        <f t="shared" si="31"/>
        <v>0</v>
      </c>
      <c r="D82" s="22"/>
      <c r="E82" s="22">
        <v>0</v>
      </c>
      <c r="F82" s="22"/>
      <c r="G82" s="30">
        <v>0</v>
      </c>
      <c r="H82" s="23"/>
      <c r="I82" s="23"/>
      <c r="J82" s="21">
        <f t="shared" si="32"/>
        <v>0</v>
      </c>
      <c r="K82" s="26">
        <f t="shared" si="33"/>
        <v>0</v>
      </c>
      <c r="L82" s="23">
        <v>0</v>
      </c>
      <c r="M82" s="21">
        <v>0</v>
      </c>
      <c r="N82" s="22">
        <f t="shared" si="34"/>
        <v>0</v>
      </c>
      <c r="O82" s="55">
        <f t="shared" si="35"/>
        <v>0</v>
      </c>
      <c r="P82" s="31">
        <v>0</v>
      </c>
      <c r="Q82" s="31">
        <v>0</v>
      </c>
      <c r="R82" s="23">
        <v>0</v>
      </c>
      <c r="S82" s="24">
        <f t="shared" si="36"/>
        <v>0</v>
      </c>
      <c r="T82" s="31">
        <f aca="true" t="shared" si="42" ref="T82:T94">IF(S82&gt;0,S82,0)</f>
        <v>0</v>
      </c>
      <c r="U82" s="31"/>
      <c r="V82" s="22"/>
      <c r="W82" s="23"/>
    </row>
    <row r="83" spans="1:23" s="28" customFormat="1" ht="12.75">
      <c r="A83" s="29" t="s">
        <v>107</v>
      </c>
      <c r="B83" s="21">
        <v>321887.6627862595</v>
      </c>
      <c r="C83" s="26">
        <f t="shared" si="31"/>
        <v>315273.46093046875</v>
      </c>
      <c r="D83" s="22"/>
      <c r="E83" s="22">
        <v>78692.85320399338</v>
      </c>
      <c r="F83" s="22">
        <v>5464.7</v>
      </c>
      <c r="G83" s="30">
        <v>68762.12338409595</v>
      </c>
      <c r="H83" s="23">
        <v>37086</v>
      </c>
      <c r="I83" s="23">
        <v>3885.2</v>
      </c>
      <c r="J83" s="21">
        <f t="shared" si="32"/>
        <v>115198.02338409594</v>
      </c>
      <c r="K83" s="26">
        <f t="shared" si="33"/>
        <v>193890.87658808933</v>
      </c>
      <c r="L83" s="23">
        <v>74603.6597</v>
      </c>
      <c r="M83" s="21">
        <v>46778.92464237944</v>
      </c>
      <c r="N83" s="22">
        <f t="shared" si="34"/>
        <v>121382.58434237944</v>
      </c>
      <c r="O83" s="55">
        <f t="shared" si="35"/>
        <v>6614.201855790743</v>
      </c>
      <c r="P83" s="31">
        <v>6614.201855790743</v>
      </c>
      <c r="Q83" s="31">
        <v>0</v>
      </c>
      <c r="R83" s="23">
        <v>51441.99907452907</v>
      </c>
      <c r="S83" s="24">
        <f t="shared" si="36"/>
        <v>58056</v>
      </c>
      <c r="T83" s="31">
        <f t="shared" si="42"/>
        <v>58056</v>
      </c>
      <c r="U83" s="31">
        <f aca="true" t="shared" si="43" ref="U83:U94">IF(S83&lt;0,S83,0)</f>
        <v>0</v>
      </c>
      <c r="V83" s="22">
        <f aca="true" t="shared" si="44" ref="V83:V94">IF(U83&lt;0,1,0)</f>
        <v>0</v>
      </c>
      <c r="W83" s="23">
        <f aca="true" t="shared" si="45" ref="W83:W94">IF(T83&gt;0,1,0)</f>
        <v>1</v>
      </c>
    </row>
    <row r="84" spans="1:23" s="28" customFormat="1" ht="12.75">
      <c r="A84" s="29" t="s">
        <v>108</v>
      </c>
      <c r="B84" s="21">
        <v>1141794.4789312975</v>
      </c>
      <c r="C84" s="26">
        <f t="shared" si="31"/>
        <v>1237945.519596292</v>
      </c>
      <c r="D84" s="22"/>
      <c r="E84" s="22">
        <v>323716.80004167283</v>
      </c>
      <c r="F84" s="22">
        <v>17225</v>
      </c>
      <c r="G84" s="30">
        <v>202662.7599934323</v>
      </c>
      <c r="H84" s="23">
        <v>97055</v>
      </c>
      <c r="I84" s="23">
        <v>32802.6</v>
      </c>
      <c r="J84" s="21">
        <f t="shared" si="32"/>
        <v>349745.3599934323</v>
      </c>
      <c r="K84" s="26">
        <f t="shared" si="33"/>
        <v>673462.1600351052</v>
      </c>
      <c r="L84" s="23">
        <v>358424.380175</v>
      </c>
      <c r="M84" s="21">
        <v>206058.97938618672</v>
      </c>
      <c r="N84" s="22">
        <f t="shared" si="34"/>
        <v>564483.3595611867</v>
      </c>
      <c r="O84" s="55">
        <f t="shared" si="35"/>
        <v>-96151.04066499439</v>
      </c>
      <c r="P84" s="31">
        <v>0</v>
      </c>
      <c r="Q84" s="31">
        <v>-96151.04066499439</v>
      </c>
      <c r="R84" s="23">
        <v>283440.4704114393</v>
      </c>
      <c r="S84" s="24">
        <f t="shared" si="36"/>
        <v>187289</v>
      </c>
      <c r="T84" s="31">
        <f t="shared" si="42"/>
        <v>187289</v>
      </c>
      <c r="U84" s="31">
        <f t="shared" si="43"/>
        <v>0</v>
      </c>
      <c r="V84" s="22">
        <f t="shared" si="44"/>
        <v>0</v>
      </c>
      <c r="W84" s="23">
        <f t="shared" si="45"/>
        <v>1</v>
      </c>
    </row>
    <row r="85" spans="1:23" s="28" customFormat="1" ht="12.75">
      <c r="A85" s="29" t="s">
        <v>109</v>
      </c>
      <c r="B85" s="21">
        <v>372197.6311068702</v>
      </c>
      <c r="C85" s="26">
        <f t="shared" si="31"/>
        <v>512534.9739829711</v>
      </c>
      <c r="D85" s="22"/>
      <c r="E85" s="22">
        <v>111318.30314382902</v>
      </c>
      <c r="F85" s="22">
        <v>18985.7</v>
      </c>
      <c r="G85" s="30">
        <v>120669.0477267342</v>
      </c>
      <c r="H85" s="23">
        <v>113162</v>
      </c>
      <c r="I85" s="23">
        <v>1392</v>
      </c>
      <c r="J85" s="21">
        <f t="shared" si="32"/>
        <v>254208.7477267342</v>
      </c>
      <c r="K85" s="26">
        <f t="shared" si="33"/>
        <v>365527.05087056325</v>
      </c>
      <c r="L85" s="23">
        <v>103340.71894999998</v>
      </c>
      <c r="M85" s="21">
        <v>43667.204162407885</v>
      </c>
      <c r="N85" s="22">
        <f t="shared" si="34"/>
        <v>147007.92311240785</v>
      </c>
      <c r="O85" s="55">
        <f t="shared" si="35"/>
        <v>-140337.3428761009</v>
      </c>
      <c r="P85" s="31">
        <v>0</v>
      </c>
      <c r="Q85" s="31">
        <v>-140337.3428761009</v>
      </c>
      <c r="R85" s="23">
        <v>68470.70871401895</v>
      </c>
      <c r="S85" s="24">
        <f t="shared" si="36"/>
        <v>-71867</v>
      </c>
      <c r="T85" s="31">
        <f t="shared" si="42"/>
        <v>0</v>
      </c>
      <c r="U85" s="31">
        <f t="shared" si="43"/>
        <v>-71867</v>
      </c>
      <c r="V85" s="22">
        <f t="shared" si="44"/>
        <v>1</v>
      </c>
      <c r="W85" s="23">
        <f t="shared" si="45"/>
        <v>0</v>
      </c>
    </row>
    <row r="86" spans="1:23" s="28" customFormat="1" ht="12.75">
      <c r="A86" s="29" t="s">
        <v>110</v>
      </c>
      <c r="B86" s="21">
        <v>810772.4225954199</v>
      </c>
      <c r="C86" s="26">
        <f t="shared" si="31"/>
        <v>764248.4624999198</v>
      </c>
      <c r="D86" s="22"/>
      <c r="E86" s="22">
        <v>169339.26736994143</v>
      </c>
      <c r="F86" s="22">
        <v>8184.4</v>
      </c>
      <c r="G86" s="30">
        <v>125627.11277340082</v>
      </c>
      <c r="H86" s="23">
        <v>83725</v>
      </c>
      <c r="I86" s="23">
        <v>19414.1</v>
      </c>
      <c r="J86" s="21">
        <f t="shared" si="32"/>
        <v>236950.61277340082</v>
      </c>
      <c r="K86" s="26">
        <f t="shared" si="33"/>
        <v>406289.88014334225</v>
      </c>
      <c r="L86" s="23">
        <v>208090.117275</v>
      </c>
      <c r="M86" s="21">
        <v>149868.4650815775</v>
      </c>
      <c r="N86" s="22">
        <f t="shared" si="34"/>
        <v>357958.5823565775</v>
      </c>
      <c r="O86" s="55">
        <f t="shared" si="35"/>
        <v>46523.96009550011</v>
      </c>
      <c r="P86" s="31">
        <v>46523.96009550011</v>
      </c>
      <c r="Q86" s="31">
        <v>0</v>
      </c>
      <c r="R86" s="23">
        <v>147462.59060163866</v>
      </c>
      <c r="S86" s="24">
        <f t="shared" si="36"/>
        <v>193987</v>
      </c>
      <c r="T86" s="31">
        <f t="shared" si="42"/>
        <v>193987</v>
      </c>
      <c r="U86" s="31">
        <f t="shared" si="43"/>
        <v>0</v>
      </c>
      <c r="V86" s="22">
        <f t="shared" si="44"/>
        <v>0</v>
      </c>
      <c r="W86" s="23">
        <f t="shared" si="45"/>
        <v>1</v>
      </c>
    </row>
    <row r="87" spans="1:23" s="28" customFormat="1" ht="12.75">
      <c r="A87" s="29" t="s">
        <v>111</v>
      </c>
      <c r="B87" s="21">
        <v>2591777.8361068703</v>
      </c>
      <c r="C87" s="26">
        <f t="shared" si="31"/>
        <v>3007986.216131347</v>
      </c>
      <c r="D87" s="22"/>
      <c r="E87" s="22">
        <v>718728.7396657071</v>
      </c>
      <c r="F87" s="22">
        <v>21452.6</v>
      </c>
      <c r="G87" s="30">
        <v>475352.3685388342</v>
      </c>
      <c r="H87" s="23">
        <v>143570</v>
      </c>
      <c r="I87" s="23">
        <v>93277.8</v>
      </c>
      <c r="J87" s="21">
        <f t="shared" si="32"/>
        <v>733652.7685388343</v>
      </c>
      <c r="K87" s="26">
        <f t="shared" si="33"/>
        <v>1452381.5082045414</v>
      </c>
      <c r="L87" s="23">
        <v>989287.351475</v>
      </c>
      <c r="M87" s="21">
        <v>566317.356451806</v>
      </c>
      <c r="N87" s="22">
        <f t="shared" si="34"/>
        <v>1555604.707926806</v>
      </c>
      <c r="O87" s="55">
        <f t="shared" si="35"/>
        <v>-416208.3800244769</v>
      </c>
      <c r="P87" s="31">
        <v>0</v>
      </c>
      <c r="Q87" s="31">
        <v>-416208.3800244769</v>
      </c>
      <c r="R87" s="23">
        <v>559409.3569298361</v>
      </c>
      <c r="S87" s="24">
        <f t="shared" si="36"/>
        <v>143201</v>
      </c>
      <c r="T87" s="31">
        <f t="shared" si="42"/>
        <v>143201</v>
      </c>
      <c r="U87" s="31">
        <f t="shared" si="43"/>
        <v>0</v>
      </c>
      <c r="V87" s="22">
        <f t="shared" si="44"/>
        <v>0</v>
      </c>
      <c r="W87" s="23">
        <f t="shared" si="45"/>
        <v>1</v>
      </c>
    </row>
    <row r="88" spans="1:23" s="28" customFormat="1" ht="12.75">
      <c r="A88" s="29" t="s">
        <v>112</v>
      </c>
      <c r="B88" s="21">
        <v>1110293.3096946564</v>
      </c>
      <c r="C88" s="26">
        <f t="shared" si="31"/>
        <v>1410146.179975088</v>
      </c>
      <c r="D88" s="22"/>
      <c r="E88" s="22">
        <v>302546.7758694701</v>
      </c>
      <c r="F88" s="22">
        <v>20297.3</v>
      </c>
      <c r="G88" s="30">
        <v>251497.3148388058</v>
      </c>
      <c r="H88" s="23">
        <v>164799</v>
      </c>
      <c r="I88" s="23">
        <v>13998.5</v>
      </c>
      <c r="J88" s="21">
        <f t="shared" si="32"/>
        <v>450592.1148388058</v>
      </c>
      <c r="K88" s="26">
        <f t="shared" si="33"/>
        <v>753138.8907082758</v>
      </c>
      <c r="L88" s="23">
        <v>415729.45715000003</v>
      </c>
      <c r="M88" s="21">
        <v>241277.83211681218</v>
      </c>
      <c r="N88" s="22">
        <f t="shared" si="34"/>
        <v>657007.2892668121</v>
      </c>
      <c r="O88" s="55">
        <f t="shared" si="35"/>
        <v>-299852.8702804316</v>
      </c>
      <c r="P88" s="31">
        <v>0</v>
      </c>
      <c r="Q88" s="31">
        <v>-299852.8702804316</v>
      </c>
      <c r="R88" s="23">
        <v>348047.0883531423</v>
      </c>
      <c r="S88" s="24">
        <f t="shared" si="36"/>
        <v>48194</v>
      </c>
      <c r="T88" s="31">
        <f t="shared" si="42"/>
        <v>48194</v>
      </c>
      <c r="U88" s="31">
        <f t="shared" si="43"/>
        <v>0</v>
      </c>
      <c r="V88" s="22">
        <f t="shared" si="44"/>
        <v>0</v>
      </c>
      <c r="W88" s="23">
        <f t="shared" si="45"/>
        <v>1</v>
      </c>
    </row>
    <row r="89" spans="1:23" s="28" customFormat="1" ht="12.75">
      <c r="A89" s="29" t="s">
        <v>113</v>
      </c>
      <c r="B89" s="21">
        <v>6164428.220496182</v>
      </c>
      <c r="C89" s="26">
        <f t="shared" si="31"/>
        <v>3773952.8419522513</v>
      </c>
      <c r="D89" s="22"/>
      <c r="E89" s="22">
        <v>1000480.2749869501</v>
      </c>
      <c r="F89" s="22">
        <v>28563.6</v>
      </c>
      <c r="G89" s="30">
        <v>624917.8398806019</v>
      </c>
      <c r="H89" s="23">
        <v>150706</v>
      </c>
      <c r="I89" s="23">
        <v>67357.7</v>
      </c>
      <c r="J89" s="21">
        <f t="shared" si="32"/>
        <v>871545.1398806018</v>
      </c>
      <c r="K89" s="26">
        <f t="shared" si="33"/>
        <v>1872025.414867552</v>
      </c>
      <c r="L89" s="23">
        <v>1133930.5496999999</v>
      </c>
      <c r="M89" s="21">
        <v>767996.8773846995</v>
      </c>
      <c r="N89" s="22">
        <f t="shared" si="34"/>
        <v>1901927.4270846993</v>
      </c>
      <c r="O89" s="55">
        <f t="shared" si="35"/>
        <v>2390475.378543931</v>
      </c>
      <c r="P89" s="31">
        <v>2390475.378543931</v>
      </c>
      <c r="Q89" s="31">
        <v>0</v>
      </c>
      <c r="R89" s="23">
        <v>1123251.1240214712</v>
      </c>
      <c r="S89" s="24">
        <f t="shared" si="36"/>
        <v>3513727</v>
      </c>
      <c r="T89" s="31">
        <f t="shared" si="42"/>
        <v>3513727</v>
      </c>
      <c r="U89" s="31">
        <f t="shared" si="43"/>
        <v>0</v>
      </c>
      <c r="V89" s="22">
        <f t="shared" si="44"/>
        <v>0</v>
      </c>
      <c r="W89" s="23">
        <f t="shared" si="45"/>
        <v>1</v>
      </c>
    </row>
    <row r="90" spans="1:23" s="28" customFormat="1" ht="12.75">
      <c r="A90" s="29" t="s">
        <v>114</v>
      </c>
      <c r="B90" s="21">
        <v>3302076.8418702283</v>
      </c>
      <c r="C90" s="26">
        <f t="shared" si="31"/>
        <v>2978587.822424301</v>
      </c>
      <c r="D90" s="22"/>
      <c r="E90" s="22">
        <v>508497.4542401782</v>
      </c>
      <c r="F90" s="22">
        <v>43361.6</v>
      </c>
      <c r="G90" s="30">
        <v>584666.3775341223</v>
      </c>
      <c r="H90" s="23">
        <v>279370</v>
      </c>
      <c r="I90" s="23">
        <v>38158.4</v>
      </c>
      <c r="J90" s="21">
        <f t="shared" si="32"/>
        <v>945556.3775341223</v>
      </c>
      <c r="K90" s="26">
        <f t="shared" si="33"/>
        <v>1454053.8317743004</v>
      </c>
      <c r="L90" s="23">
        <v>956436.94845</v>
      </c>
      <c r="M90" s="21">
        <v>568097.0422000004</v>
      </c>
      <c r="N90" s="22">
        <f t="shared" si="34"/>
        <v>1524533.9906500005</v>
      </c>
      <c r="O90" s="55">
        <f t="shared" si="35"/>
        <v>323489.01944592735</v>
      </c>
      <c r="P90" s="31">
        <v>323489.01944592735</v>
      </c>
      <c r="Q90" s="31">
        <v>0</v>
      </c>
      <c r="R90" s="23">
        <v>730813.7932676482</v>
      </c>
      <c r="S90" s="24">
        <f t="shared" si="36"/>
        <v>1054303</v>
      </c>
      <c r="T90" s="31">
        <f t="shared" si="42"/>
        <v>1054303</v>
      </c>
      <c r="U90" s="31">
        <f t="shared" si="43"/>
        <v>0</v>
      </c>
      <c r="V90" s="22">
        <f t="shared" si="44"/>
        <v>0</v>
      </c>
      <c r="W90" s="23">
        <f t="shared" si="45"/>
        <v>1</v>
      </c>
    </row>
    <row r="91" spans="1:23" s="28" customFormat="1" ht="12.75">
      <c r="A91" s="29" t="s">
        <v>115</v>
      </c>
      <c r="B91" s="21">
        <v>3752064.4743511453</v>
      </c>
      <c r="C91" s="26">
        <f t="shared" si="31"/>
        <v>3656219.3829734754</v>
      </c>
      <c r="D91" s="22">
        <v>6609.6</v>
      </c>
      <c r="E91" s="22">
        <v>1098561.9563619802</v>
      </c>
      <c r="F91" s="22">
        <v>47469.6</v>
      </c>
      <c r="G91" s="30">
        <v>464428.701296816</v>
      </c>
      <c r="H91" s="23">
        <v>239273</v>
      </c>
      <c r="I91" s="23">
        <v>72141.8</v>
      </c>
      <c r="J91" s="21">
        <f t="shared" si="32"/>
        <v>823313.101296816</v>
      </c>
      <c r="K91" s="26">
        <f t="shared" si="33"/>
        <v>1928484.6576587963</v>
      </c>
      <c r="L91" s="23">
        <v>1111053.59665</v>
      </c>
      <c r="M91" s="21">
        <v>616681.1286646791</v>
      </c>
      <c r="N91" s="22">
        <f t="shared" si="34"/>
        <v>1727734.725314679</v>
      </c>
      <c r="O91" s="55">
        <f t="shared" si="35"/>
        <v>95845.09137766995</v>
      </c>
      <c r="P91" s="31">
        <v>95845.09137766995</v>
      </c>
      <c r="Q91" s="31">
        <v>0</v>
      </c>
      <c r="R91" s="23">
        <v>715452.6290310627</v>
      </c>
      <c r="S91" s="24">
        <f t="shared" si="36"/>
        <v>811298</v>
      </c>
      <c r="T91" s="31">
        <f t="shared" si="42"/>
        <v>811298</v>
      </c>
      <c r="U91" s="31">
        <f t="shared" si="43"/>
        <v>0</v>
      </c>
      <c r="V91" s="22">
        <f t="shared" si="44"/>
        <v>0</v>
      </c>
      <c r="W91" s="23">
        <f t="shared" si="45"/>
        <v>1</v>
      </c>
    </row>
    <row r="92" spans="1:23" s="28" customFormat="1" ht="12.75">
      <c r="A92" s="29" t="s">
        <v>116</v>
      </c>
      <c r="B92" s="21">
        <v>2938986.1326717557</v>
      </c>
      <c r="C92" s="26">
        <f t="shared" si="31"/>
        <v>2953470.3760997965</v>
      </c>
      <c r="D92" s="22">
        <v>705.8</v>
      </c>
      <c r="E92" s="22">
        <v>543263.0590662654</v>
      </c>
      <c r="F92" s="22">
        <v>44856.9</v>
      </c>
      <c r="G92" s="30">
        <v>357020.023705103</v>
      </c>
      <c r="H92" s="23">
        <v>151537</v>
      </c>
      <c r="I92" s="23">
        <v>85133.6</v>
      </c>
      <c r="J92" s="21">
        <f t="shared" si="32"/>
        <v>638547.5237051031</v>
      </c>
      <c r="K92" s="26">
        <f t="shared" si="33"/>
        <v>1182516.3827713686</v>
      </c>
      <c r="L92" s="23">
        <v>1059608.625875</v>
      </c>
      <c r="M92" s="21">
        <v>711345.3674534279</v>
      </c>
      <c r="N92" s="22">
        <f t="shared" si="34"/>
        <v>1770953.993328428</v>
      </c>
      <c r="O92" s="55">
        <f t="shared" si="35"/>
        <v>-14484.243428040762</v>
      </c>
      <c r="P92" s="31">
        <v>0</v>
      </c>
      <c r="Q92" s="31">
        <v>-14484.243428040296</v>
      </c>
      <c r="R92" s="23">
        <v>633249.8034577323</v>
      </c>
      <c r="S92" s="24">
        <f t="shared" si="36"/>
        <v>618766</v>
      </c>
      <c r="T92" s="31">
        <f t="shared" si="42"/>
        <v>618766</v>
      </c>
      <c r="U92" s="31">
        <f t="shared" si="43"/>
        <v>0</v>
      </c>
      <c r="V92" s="22">
        <f t="shared" si="44"/>
        <v>0</v>
      </c>
      <c r="W92" s="23">
        <f t="shared" si="45"/>
        <v>1</v>
      </c>
    </row>
    <row r="93" spans="1:23" s="28" customFormat="1" ht="12.75">
      <c r="A93" s="29" t="s">
        <v>117</v>
      </c>
      <c r="B93" s="21">
        <v>2490929.7167557254</v>
      </c>
      <c r="C93" s="26">
        <f t="shared" si="31"/>
        <v>2558567.462108059</v>
      </c>
      <c r="D93" s="22"/>
      <c r="E93" s="22">
        <v>821065.3855025934</v>
      </c>
      <c r="F93" s="22">
        <v>22154.6</v>
      </c>
      <c r="G93" s="30">
        <v>287033.22440199123</v>
      </c>
      <c r="H93" s="23">
        <v>101543</v>
      </c>
      <c r="I93" s="23">
        <v>63446.6</v>
      </c>
      <c r="J93" s="21">
        <f t="shared" si="32"/>
        <v>474177.4244019912</v>
      </c>
      <c r="K93" s="26">
        <f t="shared" si="33"/>
        <v>1295242.8099045847</v>
      </c>
      <c r="L93" s="23">
        <v>795058.63925</v>
      </c>
      <c r="M93" s="21">
        <v>468266.0129534743</v>
      </c>
      <c r="N93" s="22">
        <f t="shared" si="34"/>
        <v>1263324.6522034742</v>
      </c>
      <c r="O93" s="55">
        <f t="shared" si="35"/>
        <v>-67637.74535233341</v>
      </c>
      <c r="P93" s="31">
        <v>0</v>
      </c>
      <c r="Q93" s="31">
        <v>-67637.74535233341</v>
      </c>
      <c r="R93" s="23">
        <v>500855.9753609077</v>
      </c>
      <c r="S93" s="24">
        <f t="shared" si="36"/>
        <v>433218</v>
      </c>
      <c r="T93" s="31">
        <f t="shared" si="42"/>
        <v>433218</v>
      </c>
      <c r="U93" s="31">
        <f t="shared" si="43"/>
        <v>0</v>
      </c>
      <c r="V93" s="22">
        <f t="shared" si="44"/>
        <v>0</v>
      </c>
      <c r="W93" s="23">
        <f t="shared" si="45"/>
        <v>1</v>
      </c>
    </row>
    <row r="94" spans="1:23" s="28" customFormat="1" ht="12.75">
      <c r="A94" s="29" t="s">
        <v>118</v>
      </c>
      <c r="B94" s="21">
        <v>1261961.9901145038</v>
      </c>
      <c r="C94" s="26">
        <f t="shared" si="31"/>
        <v>1341815.4240057284</v>
      </c>
      <c r="D94" s="22">
        <v>2112.6</v>
      </c>
      <c r="E94" s="22">
        <v>242989.55404503172</v>
      </c>
      <c r="F94" s="22">
        <v>17628</v>
      </c>
      <c r="G94" s="30">
        <v>232469.6617821452</v>
      </c>
      <c r="H94" s="23">
        <v>102642</v>
      </c>
      <c r="I94" s="23">
        <v>61204.8</v>
      </c>
      <c r="J94" s="21">
        <f t="shared" si="32"/>
        <v>413944.4617821452</v>
      </c>
      <c r="K94" s="26">
        <f t="shared" si="33"/>
        <v>659046.615827177</v>
      </c>
      <c r="L94" s="23">
        <v>414884.24952500005</v>
      </c>
      <c r="M94" s="21">
        <v>267884.55865355144</v>
      </c>
      <c r="N94" s="22">
        <f t="shared" si="34"/>
        <v>682768.8081785515</v>
      </c>
      <c r="O94" s="55">
        <f t="shared" si="35"/>
        <v>-79853.43389122467</v>
      </c>
      <c r="P94" s="31">
        <v>0</v>
      </c>
      <c r="Q94" s="31">
        <v>-79853.43389122467</v>
      </c>
      <c r="R94" s="23">
        <v>212381.75252794937</v>
      </c>
      <c r="S94" s="24">
        <f t="shared" si="36"/>
        <v>132528</v>
      </c>
      <c r="T94" s="31">
        <f t="shared" si="42"/>
        <v>132528</v>
      </c>
      <c r="U94" s="31">
        <f t="shared" si="43"/>
        <v>0</v>
      </c>
      <c r="V94" s="22">
        <f t="shared" si="44"/>
        <v>0</v>
      </c>
      <c r="W94" s="23">
        <f t="shared" si="45"/>
        <v>1</v>
      </c>
    </row>
    <row r="95" spans="1:23" s="28" customFormat="1" ht="12.75">
      <c r="A95" s="32" t="s">
        <v>56</v>
      </c>
      <c r="B95" s="33">
        <f>SUM(B82:B94)</f>
        <v>26259170.71748091</v>
      </c>
      <c r="C95" s="33">
        <f aca="true" t="shared" si="46" ref="C95:S95">SUM(C82:C94)</f>
        <v>24510748.1226797</v>
      </c>
      <c r="D95" s="33">
        <f t="shared" si="46"/>
        <v>9428</v>
      </c>
      <c r="E95" s="33">
        <f t="shared" si="46"/>
        <v>5919200.423497613</v>
      </c>
      <c r="F95" s="33">
        <f t="shared" si="46"/>
        <v>295644</v>
      </c>
      <c r="G95" s="33">
        <f t="shared" si="46"/>
        <v>3795106.5558560826</v>
      </c>
      <c r="H95" s="33">
        <f t="shared" si="46"/>
        <v>1664468</v>
      </c>
      <c r="I95" s="33">
        <f t="shared" si="46"/>
        <v>552213.1000000001</v>
      </c>
      <c r="J95" s="33">
        <f t="shared" si="46"/>
        <v>6307431.655856083</v>
      </c>
      <c r="K95" s="33">
        <f t="shared" si="46"/>
        <v>12236060.079353698</v>
      </c>
      <c r="L95" s="33">
        <f t="shared" si="46"/>
        <v>7620448.294175</v>
      </c>
      <c r="M95" s="33">
        <f t="shared" si="46"/>
        <v>4654239.749151003</v>
      </c>
      <c r="N95" s="33">
        <f t="shared" si="46"/>
        <v>12274688.043326002</v>
      </c>
      <c r="O95" s="56">
        <f t="shared" si="46"/>
        <v>1748422.5948012166</v>
      </c>
      <c r="P95" s="34">
        <f t="shared" si="46"/>
        <v>2862947.6513188193</v>
      </c>
      <c r="Q95" s="33">
        <f t="shared" si="46"/>
        <v>-1114525.0565176022</v>
      </c>
      <c r="R95" s="50">
        <f t="shared" si="46"/>
        <v>5374277.291751376</v>
      </c>
      <c r="S95" s="35">
        <f t="shared" si="46"/>
        <v>7122700</v>
      </c>
      <c r="T95" s="34">
        <f>SUM(T83:T94)</f>
        <v>7194567</v>
      </c>
      <c r="U95" s="33">
        <f>SUM(U83:U94)</f>
        <v>-71867</v>
      </c>
      <c r="V95" s="33">
        <f>SUM(V83:V94)</f>
        <v>1</v>
      </c>
      <c r="W95" s="33">
        <f>SUM(W83:W94)</f>
        <v>11</v>
      </c>
    </row>
    <row r="96" spans="1:23" s="28" customFormat="1" ht="12.75">
      <c r="A96" s="20" t="s">
        <v>119</v>
      </c>
      <c r="B96" s="21">
        <v>0</v>
      </c>
      <c r="C96" s="26">
        <f t="shared" si="31"/>
        <v>0</v>
      </c>
      <c r="D96" s="22"/>
      <c r="E96" s="22">
        <v>0</v>
      </c>
      <c r="F96" s="22"/>
      <c r="G96" s="30">
        <v>0</v>
      </c>
      <c r="H96" s="23"/>
      <c r="I96" s="23"/>
      <c r="J96" s="21">
        <f t="shared" si="32"/>
        <v>0</v>
      </c>
      <c r="K96" s="26">
        <f t="shared" si="33"/>
        <v>0</v>
      </c>
      <c r="L96" s="23">
        <v>0</v>
      </c>
      <c r="M96" s="21">
        <v>0</v>
      </c>
      <c r="N96" s="22">
        <f t="shared" si="34"/>
        <v>0</v>
      </c>
      <c r="O96" s="55">
        <f t="shared" si="35"/>
        <v>0</v>
      </c>
      <c r="P96" s="31">
        <v>0</v>
      </c>
      <c r="Q96" s="31">
        <v>0</v>
      </c>
      <c r="R96" s="23">
        <v>0</v>
      </c>
      <c r="S96" s="24">
        <f t="shared" si="36"/>
        <v>0</v>
      </c>
      <c r="T96" s="31">
        <f aca="true" t="shared" si="47" ref="T96:T105">IF(S96&gt;0,S96,0)</f>
        <v>0</v>
      </c>
      <c r="U96" s="31"/>
      <c r="V96" s="22"/>
      <c r="W96" s="23"/>
    </row>
    <row r="97" spans="1:23" s="28" customFormat="1" ht="12.75">
      <c r="A97" s="29" t="s">
        <v>120</v>
      </c>
      <c r="B97" s="21">
        <v>2619550.5082442746</v>
      </c>
      <c r="C97" s="26">
        <f t="shared" si="31"/>
        <v>1019638.5057533686</v>
      </c>
      <c r="D97" s="22"/>
      <c r="E97" s="22">
        <v>0</v>
      </c>
      <c r="F97" s="22">
        <v>23772.6</v>
      </c>
      <c r="G97" s="30">
        <v>329705.48963652184</v>
      </c>
      <c r="H97" s="23">
        <v>102806</v>
      </c>
      <c r="I97" s="23">
        <v>5505.5</v>
      </c>
      <c r="J97" s="21">
        <f t="shared" si="32"/>
        <v>461789.5896365218</v>
      </c>
      <c r="K97" s="26">
        <f t="shared" si="33"/>
        <v>461789.5896365218</v>
      </c>
      <c r="L97" s="23">
        <v>339548.07655</v>
      </c>
      <c r="M97" s="21">
        <v>218300.83956684676</v>
      </c>
      <c r="N97" s="22">
        <f t="shared" si="34"/>
        <v>557848.9161168467</v>
      </c>
      <c r="O97" s="55">
        <f t="shared" si="35"/>
        <v>1599912.002490906</v>
      </c>
      <c r="P97" s="31">
        <v>1599912.002490906</v>
      </c>
      <c r="Q97" s="31">
        <v>0</v>
      </c>
      <c r="R97" s="23">
        <v>464365.0169395373</v>
      </c>
      <c r="S97" s="24">
        <f t="shared" si="36"/>
        <v>2064277</v>
      </c>
      <c r="T97" s="31">
        <f t="shared" si="47"/>
        <v>2064277</v>
      </c>
      <c r="U97" s="31">
        <f aca="true" t="shared" si="48" ref="U97:U105">IF(S97&lt;0,S97,0)</f>
        <v>0</v>
      </c>
      <c r="V97" s="22">
        <f aca="true" t="shared" si="49" ref="V97:V105">IF(U97&lt;0,1,0)</f>
        <v>0</v>
      </c>
      <c r="W97" s="23">
        <f aca="true" t="shared" si="50" ref="W97:W105">IF(T97&gt;0,1,0)</f>
        <v>1</v>
      </c>
    </row>
    <row r="98" spans="1:23" s="28" customFormat="1" ht="12.75">
      <c r="A98" s="29" t="s">
        <v>121</v>
      </c>
      <c r="B98" s="21">
        <v>1021210.0233969465</v>
      </c>
      <c r="C98" s="26">
        <f t="shared" si="31"/>
        <v>454471.74701321987</v>
      </c>
      <c r="D98" s="22"/>
      <c r="E98" s="22">
        <v>0</v>
      </c>
      <c r="F98" s="22">
        <v>5610.7</v>
      </c>
      <c r="G98" s="30">
        <v>171473.88328675533</v>
      </c>
      <c r="H98" s="23">
        <v>24653</v>
      </c>
      <c r="I98" s="23">
        <v>1622.7</v>
      </c>
      <c r="J98" s="21">
        <f t="shared" si="32"/>
        <v>203360.28328675535</v>
      </c>
      <c r="K98" s="26">
        <f t="shared" si="33"/>
        <v>203360.28328675535</v>
      </c>
      <c r="L98" s="23">
        <v>134951.484125</v>
      </c>
      <c r="M98" s="21">
        <v>116159.97960146457</v>
      </c>
      <c r="N98" s="22">
        <f t="shared" si="34"/>
        <v>251111.46372646454</v>
      </c>
      <c r="O98" s="55">
        <f t="shared" si="35"/>
        <v>566738.2763837266</v>
      </c>
      <c r="P98" s="31">
        <v>566738.2763837266</v>
      </c>
      <c r="Q98" s="31">
        <v>0</v>
      </c>
      <c r="R98" s="23">
        <v>519892.32135504123</v>
      </c>
      <c r="S98" s="24">
        <f t="shared" si="36"/>
        <v>1086631</v>
      </c>
      <c r="T98" s="31">
        <f t="shared" si="47"/>
        <v>1086631</v>
      </c>
      <c r="U98" s="31">
        <f t="shared" si="48"/>
        <v>0</v>
      </c>
      <c r="V98" s="22">
        <f t="shared" si="49"/>
        <v>0</v>
      </c>
      <c r="W98" s="23">
        <f t="shared" si="50"/>
        <v>1</v>
      </c>
    </row>
    <row r="99" spans="1:23" s="28" customFormat="1" ht="12.75">
      <c r="A99" s="29" t="s">
        <v>122</v>
      </c>
      <c r="B99" s="21">
        <v>3545331.8374427482</v>
      </c>
      <c r="C99" s="26">
        <f t="shared" si="31"/>
        <v>2496055.5624026116</v>
      </c>
      <c r="D99" s="22">
        <v>13156.8</v>
      </c>
      <c r="E99" s="22">
        <v>544681.2254513365</v>
      </c>
      <c r="F99" s="22">
        <v>27197.4</v>
      </c>
      <c r="G99" s="30">
        <v>375572.5846852364</v>
      </c>
      <c r="H99" s="23">
        <v>152385</v>
      </c>
      <c r="I99" s="23">
        <v>27731.2</v>
      </c>
      <c r="J99" s="21">
        <f t="shared" si="32"/>
        <v>582886.1846852363</v>
      </c>
      <c r="K99" s="26">
        <f t="shared" si="33"/>
        <v>1140724.2101365728</v>
      </c>
      <c r="L99" s="23">
        <v>791452.42005</v>
      </c>
      <c r="M99" s="21">
        <v>563878.9322160389</v>
      </c>
      <c r="N99" s="22">
        <f t="shared" si="34"/>
        <v>1355331.3522660388</v>
      </c>
      <c r="O99" s="55">
        <f t="shared" si="35"/>
        <v>1049276.2750401367</v>
      </c>
      <c r="P99" s="31">
        <v>1049276.2750401367</v>
      </c>
      <c r="Q99" s="31">
        <v>0</v>
      </c>
      <c r="R99" s="23">
        <v>1150071.897495984</v>
      </c>
      <c r="S99" s="24">
        <f t="shared" si="36"/>
        <v>2199348</v>
      </c>
      <c r="T99" s="31">
        <f t="shared" si="47"/>
        <v>2199348</v>
      </c>
      <c r="U99" s="31">
        <f t="shared" si="48"/>
        <v>0</v>
      </c>
      <c r="V99" s="22">
        <f t="shared" si="49"/>
        <v>0</v>
      </c>
      <c r="W99" s="23">
        <f t="shared" si="50"/>
        <v>1</v>
      </c>
    </row>
    <row r="100" spans="1:23" s="28" customFormat="1" ht="12.75">
      <c r="A100" s="29" t="s">
        <v>123</v>
      </c>
      <c r="B100" s="21">
        <v>2565719.648015267</v>
      </c>
      <c r="C100" s="26">
        <f t="shared" si="31"/>
        <v>2033747.203922279</v>
      </c>
      <c r="D100" s="22">
        <v>927.7</v>
      </c>
      <c r="E100" s="22">
        <v>598480.2357127275</v>
      </c>
      <c r="F100" s="22">
        <v>26039</v>
      </c>
      <c r="G100" s="30">
        <v>353707.0648876674</v>
      </c>
      <c r="H100" s="23">
        <v>107549</v>
      </c>
      <c r="I100" s="23">
        <v>30648.5</v>
      </c>
      <c r="J100" s="21">
        <f t="shared" si="32"/>
        <v>517943.5648876674</v>
      </c>
      <c r="K100" s="26">
        <f t="shared" si="33"/>
        <v>1117351.5006003948</v>
      </c>
      <c r="L100" s="23">
        <v>556315.658775</v>
      </c>
      <c r="M100" s="21">
        <v>360080.04454688414</v>
      </c>
      <c r="N100" s="22">
        <f t="shared" si="34"/>
        <v>916395.7033218842</v>
      </c>
      <c r="O100" s="55">
        <f t="shared" si="35"/>
        <v>531972.4440929883</v>
      </c>
      <c r="P100" s="31">
        <v>531972.4440929883</v>
      </c>
      <c r="Q100" s="31">
        <v>0</v>
      </c>
      <c r="R100" s="23">
        <v>1089501.9646821383</v>
      </c>
      <c r="S100" s="24">
        <f t="shared" si="36"/>
        <v>1621474</v>
      </c>
      <c r="T100" s="31">
        <f t="shared" si="47"/>
        <v>1621474</v>
      </c>
      <c r="U100" s="31">
        <f t="shared" si="48"/>
        <v>0</v>
      </c>
      <c r="V100" s="22">
        <f t="shared" si="49"/>
        <v>0</v>
      </c>
      <c r="W100" s="23">
        <f t="shared" si="50"/>
        <v>1</v>
      </c>
    </row>
    <row r="101" spans="1:23" s="28" customFormat="1" ht="12.75">
      <c r="A101" s="29" t="s">
        <v>124</v>
      </c>
      <c r="B101" s="21">
        <v>1323155.0713740457</v>
      </c>
      <c r="C101" s="26">
        <f t="shared" si="31"/>
        <v>1265237.969646365</v>
      </c>
      <c r="D101" s="22"/>
      <c r="E101" s="22">
        <v>318543.2965730721</v>
      </c>
      <c r="F101" s="22">
        <v>12827.5</v>
      </c>
      <c r="G101" s="30">
        <v>252006.69941671172</v>
      </c>
      <c r="H101" s="23">
        <v>84023</v>
      </c>
      <c r="I101" s="23">
        <v>15586.5</v>
      </c>
      <c r="J101" s="21">
        <f t="shared" si="32"/>
        <v>364443.6994167117</v>
      </c>
      <c r="K101" s="26">
        <f t="shared" si="33"/>
        <v>682986.9959897838</v>
      </c>
      <c r="L101" s="23">
        <v>332955.457075</v>
      </c>
      <c r="M101" s="21">
        <v>249295.516581581</v>
      </c>
      <c r="N101" s="22">
        <f t="shared" si="34"/>
        <v>582250.973656581</v>
      </c>
      <c r="O101" s="55">
        <f t="shared" si="35"/>
        <v>57917.10172768077</v>
      </c>
      <c r="P101" s="31">
        <v>57917.10172768077</v>
      </c>
      <c r="Q101" s="31">
        <v>0</v>
      </c>
      <c r="R101" s="23">
        <v>397866.1481553458</v>
      </c>
      <c r="S101" s="24">
        <f t="shared" si="36"/>
        <v>455783</v>
      </c>
      <c r="T101" s="31">
        <f t="shared" si="47"/>
        <v>455783</v>
      </c>
      <c r="U101" s="31">
        <f t="shared" si="48"/>
        <v>0</v>
      </c>
      <c r="V101" s="22">
        <f t="shared" si="49"/>
        <v>0</v>
      </c>
      <c r="W101" s="23">
        <f t="shared" si="50"/>
        <v>1</v>
      </c>
    </row>
    <row r="102" spans="1:23" s="28" customFormat="1" ht="12.75">
      <c r="A102" s="29" t="s">
        <v>125</v>
      </c>
      <c r="B102" s="21">
        <v>496390.2355343511</v>
      </c>
      <c r="C102" s="26">
        <f t="shared" si="31"/>
        <v>421243.8544190246</v>
      </c>
      <c r="D102" s="22"/>
      <c r="E102" s="22">
        <v>148693.95682710275</v>
      </c>
      <c r="F102" s="22">
        <v>1712.4</v>
      </c>
      <c r="G102" s="30">
        <v>137873.6584269764</v>
      </c>
      <c r="H102" s="23">
        <v>15207</v>
      </c>
      <c r="I102" s="23">
        <v>2445.9</v>
      </c>
      <c r="J102" s="21">
        <f t="shared" si="32"/>
        <v>157238.9584269764</v>
      </c>
      <c r="K102" s="26">
        <f t="shared" si="33"/>
        <v>305932.91525407915</v>
      </c>
      <c r="L102" s="23">
        <v>63277.877525</v>
      </c>
      <c r="M102" s="21">
        <v>52033.06163994545</v>
      </c>
      <c r="N102" s="22">
        <f t="shared" si="34"/>
        <v>115310.93916494545</v>
      </c>
      <c r="O102" s="55">
        <f t="shared" si="35"/>
        <v>75146.38111532648</v>
      </c>
      <c r="P102" s="31">
        <v>75146.38111532648</v>
      </c>
      <c r="Q102" s="31">
        <v>0</v>
      </c>
      <c r="R102" s="23">
        <v>87297.6539000429</v>
      </c>
      <c r="S102" s="24">
        <f t="shared" si="36"/>
        <v>162444</v>
      </c>
      <c r="T102" s="31">
        <f t="shared" si="47"/>
        <v>162444</v>
      </c>
      <c r="U102" s="31">
        <f t="shared" si="48"/>
        <v>0</v>
      </c>
      <c r="V102" s="22">
        <f t="shared" si="49"/>
        <v>0</v>
      </c>
      <c r="W102" s="23">
        <f t="shared" si="50"/>
        <v>1</v>
      </c>
    </row>
    <row r="103" spans="1:23" s="28" customFormat="1" ht="12.75">
      <c r="A103" s="29" t="s">
        <v>126</v>
      </c>
      <c r="B103" s="21">
        <v>1377839.813664122</v>
      </c>
      <c r="C103" s="26">
        <f t="shared" si="31"/>
        <v>704142.0643318088</v>
      </c>
      <c r="D103" s="22">
        <v>6006.1</v>
      </c>
      <c r="E103" s="22">
        <v>63420.48493799876</v>
      </c>
      <c r="F103" s="22">
        <v>8411.1</v>
      </c>
      <c r="G103" s="30">
        <v>168554.32774899655</v>
      </c>
      <c r="H103" s="23">
        <v>70206</v>
      </c>
      <c r="I103" s="23">
        <v>2610.2</v>
      </c>
      <c r="J103" s="21">
        <f t="shared" si="32"/>
        <v>249781.62774899657</v>
      </c>
      <c r="K103" s="26">
        <f t="shared" si="33"/>
        <v>319208.21268699534</v>
      </c>
      <c r="L103" s="23">
        <v>201384.80344999998</v>
      </c>
      <c r="M103" s="21">
        <v>183549.0481948135</v>
      </c>
      <c r="N103" s="22">
        <f t="shared" si="34"/>
        <v>384933.8516448135</v>
      </c>
      <c r="O103" s="55">
        <f t="shared" si="35"/>
        <v>673697.7493323132</v>
      </c>
      <c r="P103" s="31">
        <v>673697.7493323132</v>
      </c>
      <c r="Q103" s="31">
        <v>0</v>
      </c>
      <c r="R103" s="23">
        <v>309339.0738480667</v>
      </c>
      <c r="S103" s="24">
        <f t="shared" si="36"/>
        <v>983037</v>
      </c>
      <c r="T103" s="31">
        <f t="shared" si="47"/>
        <v>983037</v>
      </c>
      <c r="U103" s="31">
        <f t="shared" si="48"/>
        <v>0</v>
      </c>
      <c r="V103" s="22">
        <f t="shared" si="49"/>
        <v>0</v>
      </c>
      <c r="W103" s="23">
        <f t="shared" si="50"/>
        <v>1</v>
      </c>
    </row>
    <row r="104" spans="1:23" s="28" customFormat="1" ht="12.75">
      <c r="A104" s="29" t="s">
        <v>127</v>
      </c>
      <c r="B104" s="21">
        <v>208272.02595419844</v>
      </c>
      <c r="C104" s="26">
        <f t="shared" si="31"/>
        <v>237416.49391591732</v>
      </c>
      <c r="D104" s="22"/>
      <c r="E104" s="22">
        <v>42069.19585026239</v>
      </c>
      <c r="F104" s="22">
        <v>3940.9</v>
      </c>
      <c r="G104" s="30">
        <v>50701.266804032886</v>
      </c>
      <c r="H104" s="23">
        <v>24679</v>
      </c>
      <c r="I104" s="23">
        <v>3339.3</v>
      </c>
      <c r="J104" s="21">
        <f t="shared" si="32"/>
        <v>82660.4668040329</v>
      </c>
      <c r="K104" s="26">
        <f t="shared" si="33"/>
        <v>124729.66265429529</v>
      </c>
      <c r="L104" s="23">
        <v>71335.52355</v>
      </c>
      <c r="M104" s="21">
        <v>41351.30771162204</v>
      </c>
      <c r="N104" s="22">
        <f t="shared" si="34"/>
        <v>112686.83126162204</v>
      </c>
      <c r="O104" s="55">
        <f t="shared" si="35"/>
        <v>-29144.46796171888</v>
      </c>
      <c r="P104" s="31">
        <v>0</v>
      </c>
      <c r="Q104" s="31">
        <v>-29144.467961718852</v>
      </c>
      <c r="R104" s="23">
        <v>60675.762418196886</v>
      </c>
      <c r="S104" s="24">
        <f t="shared" si="36"/>
        <v>31531</v>
      </c>
      <c r="T104" s="31">
        <f t="shared" si="47"/>
        <v>31531</v>
      </c>
      <c r="U104" s="31">
        <f t="shared" si="48"/>
        <v>0</v>
      </c>
      <c r="V104" s="22">
        <f t="shared" si="49"/>
        <v>0</v>
      </c>
      <c r="W104" s="23">
        <f t="shared" si="50"/>
        <v>1</v>
      </c>
    </row>
    <row r="105" spans="1:23" s="28" customFormat="1" ht="12.75">
      <c r="A105" s="29" t="s">
        <v>128</v>
      </c>
      <c r="B105" s="21">
        <v>246408.66618320608</v>
      </c>
      <c r="C105" s="26">
        <f t="shared" si="31"/>
        <v>124666.90403707419</v>
      </c>
      <c r="D105" s="22"/>
      <c r="E105" s="22">
        <v>0</v>
      </c>
      <c r="F105" s="22">
        <v>2266.5</v>
      </c>
      <c r="G105" s="30">
        <v>77123.24743271252</v>
      </c>
      <c r="H105" s="23">
        <v>18923</v>
      </c>
      <c r="I105" s="23">
        <v>189.2</v>
      </c>
      <c r="J105" s="21">
        <f t="shared" si="32"/>
        <v>98501.94743271252</v>
      </c>
      <c r="K105" s="26">
        <f t="shared" si="33"/>
        <v>98501.94743271252</v>
      </c>
      <c r="L105" s="23">
        <v>17749.360125</v>
      </c>
      <c r="M105" s="21">
        <v>8415.596479361675</v>
      </c>
      <c r="N105" s="22">
        <f t="shared" si="34"/>
        <v>26164.956604361672</v>
      </c>
      <c r="O105" s="55">
        <f t="shared" si="35"/>
        <v>121741.76214613189</v>
      </c>
      <c r="P105" s="31">
        <v>121741.76214613189</v>
      </c>
      <c r="Q105" s="31">
        <v>0</v>
      </c>
      <c r="R105" s="23">
        <v>36454.46819506977</v>
      </c>
      <c r="S105" s="24">
        <f t="shared" si="36"/>
        <v>158196</v>
      </c>
      <c r="T105" s="31">
        <f t="shared" si="47"/>
        <v>158196</v>
      </c>
      <c r="U105" s="31">
        <f t="shared" si="48"/>
        <v>0</v>
      </c>
      <c r="V105" s="22">
        <f t="shared" si="49"/>
        <v>0</v>
      </c>
      <c r="W105" s="23">
        <f t="shared" si="50"/>
        <v>1</v>
      </c>
    </row>
    <row r="106" spans="1:23" s="28" customFormat="1" ht="12.75">
      <c r="A106" s="32" t="s">
        <v>56</v>
      </c>
      <c r="B106" s="33">
        <f>SUM(B96:B105)</f>
        <v>13403877.829809157</v>
      </c>
      <c r="C106" s="33">
        <f aca="true" t="shared" si="51" ref="C106:S106">SUM(C96:C105)</f>
        <v>8756620.30544167</v>
      </c>
      <c r="D106" s="33">
        <f t="shared" si="51"/>
        <v>20090.6</v>
      </c>
      <c r="E106" s="33">
        <f t="shared" si="51"/>
        <v>1715888.3953524998</v>
      </c>
      <c r="F106" s="33">
        <f t="shared" si="51"/>
        <v>111778.09999999999</v>
      </c>
      <c r="G106" s="33">
        <f t="shared" si="51"/>
        <v>1916718.2223256114</v>
      </c>
      <c r="H106" s="33">
        <f t="shared" si="51"/>
        <v>600431</v>
      </c>
      <c r="I106" s="33">
        <f t="shared" si="51"/>
        <v>89678.99999999999</v>
      </c>
      <c r="J106" s="33">
        <f t="shared" si="51"/>
        <v>2718606.3223256115</v>
      </c>
      <c r="K106" s="33">
        <f t="shared" si="51"/>
        <v>4454585.317678112</v>
      </c>
      <c r="L106" s="33">
        <f t="shared" si="51"/>
        <v>2508970.661225</v>
      </c>
      <c r="M106" s="33">
        <f t="shared" si="51"/>
        <v>1793064.3265385581</v>
      </c>
      <c r="N106" s="33">
        <f t="shared" si="51"/>
        <v>4302034.987763558</v>
      </c>
      <c r="O106" s="56">
        <f t="shared" si="51"/>
        <v>4647257.524367491</v>
      </c>
      <c r="P106" s="34">
        <f t="shared" si="51"/>
        <v>4676401.99232921</v>
      </c>
      <c r="Q106" s="33">
        <f t="shared" si="51"/>
        <v>-29144.467961718852</v>
      </c>
      <c r="R106" s="50">
        <f t="shared" si="51"/>
        <v>4115464.3069894235</v>
      </c>
      <c r="S106" s="35">
        <f t="shared" si="51"/>
        <v>8762721</v>
      </c>
      <c r="T106" s="34">
        <f>SUM(T96:T105)</f>
        <v>8762721</v>
      </c>
      <c r="U106" s="34">
        <f>SUM(U96:U105)</f>
        <v>0</v>
      </c>
      <c r="V106" s="34">
        <f>SUM(V96:V105)</f>
        <v>0</v>
      </c>
      <c r="W106" s="34">
        <f>SUM(W96:W105)</f>
        <v>9</v>
      </c>
    </row>
    <row r="107" spans="1:23" s="28" customFormat="1" ht="13.5" thickBot="1">
      <c r="A107" s="20" t="s">
        <v>129</v>
      </c>
      <c r="B107" s="33">
        <f>SUMIF($A:$A,"И  Т  О  Г  О",B:B)</f>
        <v>186830663.64248088</v>
      </c>
      <c r="C107" s="33">
        <f aca="true" t="shared" si="52" ref="C107:S107">SUMIF($A:$A,"И  Т  О  Г  О",C$1:C$65536)</f>
        <v>150167260.03814864</v>
      </c>
      <c r="D107" s="33">
        <f t="shared" si="52"/>
        <v>88802.29999999999</v>
      </c>
      <c r="E107" s="33">
        <f t="shared" si="52"/>
        <v>29078273.238148652</v>
      </c>
      <c r="F107" s="33">
        <f t="shared" si="52"/>
        <v>1305401.7000000002</v>
      </c>
      <c r="G107" s="33">
        <f t="shared" si="52"/>
        <v>20147237.300000004</v>
      </c>
      <c r="H107" s="33">
        <f t="shared" si="52"/>
        <v>6174360</v>
      </c>
      <c r="I107" s="33">
        <f t="shared" si="52"/>
        <v>2876342.5</v>
      </c>
      <c r="J107" s="33">
        <f t="shared" si="52"/>
        <v>30503341.5</v>
      </c>
      <c r="K107" s="33">
        <f t="shared" si="52"/>
        <v>59670417.03814865</v>
      </c>
      <c r="L107" s="33">
        <f t="shared" si="52"/>
        <v>56347175</v>
      </c>
      <c r="M107" s="33">
        <f t="shared" si="52"/>
        <v>34149668</v>
      </c>
      <c r="N107" s="33">
        <f t="shared" si="52"/>
        <v>90496843</v>
      </c>
      <c r="O107" s="58">
        <f t="shared" si="52"/>
        <v>36663403.60433225</v>
      </c>
      <c r="P107" s="34">
        <f t="shared" si="52"/>
        <v>47772771.62975331</v>
      </c>
      <c r="Q107" s="33">
        <f t="shared" si="52"/>
        <v>-11109368.025421055</v>
      </c>
      <c r="R107" s="50">
        <f t="shared" si="52"/>
        <v>43841201</v>
      </c>
      <c r="S107" s="40">
        <f t="shared" si="52"/>
        <v>80504601</v>
      </c>
      <c r="T107" s="34">
        <f>SUMIF($A:$A,"И  Т  О  Г  О",T:T)</f>
        <v>84105701</v>
      </c>
      <c r="U107" s="33">
        <f>SUMIF($A:$A,"И  Т  О  Г  О",U:U)</f>
        <v>-3601100</v>
      </c>
      <c r="V107" s="33">
        <f>SUMIF($A:$A,"И  Т  О  Г  О",V:V)</f>
        <v>19</v>
      </c>
      <c r="W107" s="33">
        <f>SUMIF($A:$A,"И  Т  О  Г  О",W:W)</f>
        <v>63</v>
      </c>
    </row>
    <row r="108" spans="1:23" s="28" customFormat="1" ht="12.75">
      <c r="A108" s="41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2"/>
      <c r="P108" s="42"/>
      <c r="Q108" s="42"/>
      <c r="R108" s="43"/>
      <c r="S108" s="42"/>
      <c r="T108" s="42"/>
      <c r="U108" s="42"/>
      <c r="V108" s="42"/>
      <c r="W108" s="42"/>
    </row>
    <row r="109" spans="1:21" s="44" customFormat="1" ht="13.5">
      <c r="A109" s="44" t="s">
        <v>130</v>
      </c>
      <c r="O109" s="45"/>
      <c r="P109" s="45">
        <v>44</v>
      </c>
      <c r="Q109" s="45">
        <v>38</v>
      </c>
      <c r="S109" s="45"/>
      <c r="T109" s="45">
        <f>W107</f>
        <v>63</v>
      </c>
      <c r="U109" s="45">
        <f>V107</f>
        <v>19</v>
      </c>
    </row>
    <row r="110" spans="1:21" s="28" customFormat="1" ht="12.75">
      <c r="A110" s="27"/>
      <c r="B110" s="27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8:21" s="47" customFormat="1" ht="12.75">
      <c r="R111" s="48"/>
      <c r="S111" s="48"/>
      <c r="T111" s="48"/>
      <c r="U111" s="48"/>
    </row>
    <row r="112" spans="1:21" s="28" customFormat="1" ht="12.75">
      <c r="A112" s="27"/>
      <c r="B112" s="27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s="28" customFormat="1" ht="12.75">
      <c r="A113" s="27"/>
      <c r="B113" s="27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s="28" customFormat="1" ht="12.75">
      <c r="A114" s="27"/>
      <c r="B114" s="27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s="28" customFormat="1" ht="12.75">
      <c r="A115" s="27"/>
      <c r="B115" s="27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s="28" customFormat="1" ht="12.75">
      <c r="A116" s="27"/>
      <c r="B116" s="27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s="28" customFormat="1" ht="12.75">
      <c r="A117" s="27"/>
      <c r="B117" s="27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s="28" customFormat="1" ht="12.75">
      <c r="A118" s="27"/>
      <c r="B118" s="27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s="28" customFormat="1" ht="12.75">
      <c r="A119" s="27"/>
      <c r="B119" s="27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s="28" customFormat="1" ht="12.75">
      <c r="A120" s="27"/>
      <c r="B120" s="27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s="28" customFormat="1" ht="12.75">
      <c r="A121" s="27"/>
      <c r="B121" s="27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s="28" customFormat="1" ht="12.75">
      <c r="A122" s="27"/>
      <c r="B122" s="27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</sheetData>
  <mergeCells count="22">
    <mergeCell ref="J5:J6"/>
    <mergeCell ref="D5:E5"/>
    <mergeCell ref="A1:A2"/>
    <mergeCell ref="A4:A6"/>
    <mergeCell ref="F5:G5"/>
    <mergeCell ref="B3:N3"/>
    <mergeCell ref="B1:N1"/>
    <mergeCell ref="O4:O6"/>
    <mergeCell ref="R4:R6"/>
    <mergeCell ref="P5:P6"/>
    <mergeCell ref="P4:Q4"/>
    <mergeCell ref="Q5:Q6"/>
    <mergeCell ref="U5:U6"/>
    <mergeCell ref="T5:T6"/>
    <mergeCell ref="L4:N5"/>
    <mergeCell ref="B4:B6"/>
    <mergeCell ref="T4:U4"/>
    <mergeCell ref="H5:I5"/>
    <mergeCell ref="K5:K6"/>
    <mergeCell ref="D4:K4"/>
    <mergeCell ref="C4:C6"/>
    <mergeCell ref="S4:S6"/>
  </mergeCells>
  <printOptions/>
  <pageMargins left="0.2" right="0.17" top="0.17" bottom="0.31" header="0.17" footer="0.13"/>
  <pageSetup fitToHeight="2" horizontalDpi="600" verticalDpi="600" orientation="landscape" paperSize="9" scale="83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Коробова</dc:creator>
  <cp:keywords/>
  <dc:description/>
  <cp:lastModifiedBy>Коробова</cp:lastModifiedBy>
  <cp:lastPrinted>2011-09-27T15:12:03Z</cp:lastPrinted>
  <dcterms:created xsi:type="dcterms:W3CDTF">2011-09-21T13:54:44Z</dcterms:created>
  <dcterms:modified xsi:type="dcterms:W3CDTF">2011-09-28T07:03:47Z</dcterms:modified>
  <cp:category/>
  <cp:version/>
  <cp:contentType/>
  <cp:contentStatus/>
</cp:coreProperties>
</file>